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520" windowHeight="12210" tabRatio="477" firstSheet="1" activeTab="1"/>
  </bookViews>
  <sheets>
    <sheet name="InfoVisor" sheetId="1" state="hidden" r:id="rId1"/>
    <sheet name="Отчет" sheetId="2" r:id="rId2"/>
    <sheet name="Временный" sheetId="3" state="hidden" r:id="rId3"/>
    <sheet name="IVCodes" sheetId="4" state="hidden" r:id="rId4"/>
  </sheets>
  <externalReferences>
    <externalReference r:id="rId7"/>
  </externalReferences>
  <definedNames>
    <definedName name="_xlnm.Print_Titles" localSheetId="1">'Отчет'!$C:$C</definedName>
  </definedNames>
  <calcPr fullCalcOnLoad="1"/>
</workbook>
</file>

<file path=xl/sharedStrings.xml><?xml version="1.0" encoding="utf-8"?>
<sst xmlns="http://schemas.openxmlformats.org/spreadsheetml/2006/main" count="720" uniqueCount="519">
  <si>
    <t>Наименование районов</t>
  </si>
  <si>
    <t>Афанасьевский</t>
  </si>
  <si>
    <t>Белохолуницкий</t>
  </si>
  <si>
    <t>Верхнекамский</t>
  </si>
  <si>
    <t>Даровской</t>
  </si>
  <si>
    <t>Лузский</t>
  </si>
  <si>
    <t>Мурашинский</t>
  </si>
  <si>
    <t>Нагорский</t>
  </si>
  <si>
    <t>Омутнинский</t>
  </si>
  <si>
    <t>Опаринский</t>
  </si>
  <si>
    <t>Подосиновский</t>
  </si>
  <si>
    <t>Слободской</t>
  </si>
  <si>
    <t>Юрьянский</t>
  </si>
  <si>
    <t>Арбажский</t>
  </si>
  <si>
    <t>Богородский</t>
  </si>
  <si>
    <t>Верхошижемский</t>
  </si>
  <si>
    <t>Зуевский</t>
  </si>
  <si>
    <t>Кирово-Чепецкий</t>
  </si>
  <si>
    <t>Котельничский</t>
  </si>
  <si>
    <t>Куменский</t>
  </si>
  <si>
    <t>Немский</t>
  </si>
  <si>
    <t>Нолинский</t>
  </si>
  <si>
    <t>Оричевский</t>
  </si>
  <si>
    <t>Орловский</t>
  </si>
  <si>
    <t>Свечинский</t>
  </si>
  <si>
    <t>Сунский</t>
  </si>
  <si>
    <t>Унинский</t>
  </si>
  <si>
    <t>Фаленский</t>
  </si>
  <si>
    <t>Шабалинский</t>
  </si>
  <si>
    <t>Киров</t>
  </si>
  <si>
    <t>Вятскополянский</t>
  </si>
  <si>
    <t>Кикнурский</t>
  </si>
  <si>
    <t>Кильмезский</t>
  </si>
  <si>
    <t>Лебяжский</t>
  </si>
  <si>
    <t>Малмыжский</t>
  </si>
  <si>
    <t>Пижанский</t>
  </si>
  <si>
    <t>Санчурский</t>
  </si>
  <si>
    <t>Советский</t>
  </si>
  <si>
    <t>Тужинский</t>
  </si>
  <si>
    <t>Уржумский</t>
  </si>
  <si>
    <t>Яранский</t>
  </si>
  <si>
    <t>Итого</t>
  </si>
  <si>
    <t>Итог по север.зоне:</t>
  </si>
  <si>
    <t>Итог по центр.зоне:</t>
  </si>
  <si>
    <t>Итог по южн.зоне:</t>
  </si>
  <si>
    <t xml:space="preserve">Источник (Источник информации): </t>
  </si>
  <si>
    <t>Муниципальное образование</t>
  </si>
  <si>
    <t xml:space="preserve">Год: </t>
  </si>
  <si>
    <t xml:space="preserve">Период: </t>
  </si>
  <si>
    <t>1 января</t>
  </si>
  <si>
    <t>2 января</t>
  </si>
  <si>
    <t>3 января</t>
  </si>
  <si>
    <t>4 января</t>
  </si>
  <si>
    <t>5 января</t>
  </si>
  <si>
    <t>6 января</t>
  </si>
  <si>
    <t>7 января</t>
  </si>
  <si>
    <t>8 января</t>
  </si>
  <si>
    <t>9 января</t>
  </si>
  <si>
    <t>10 января</t>
  </si>
  <si>
    <t>11 января</t>
  </si>
  <si>
    <t>12 января</t>
  </si>
  <si>
    <t>13 января</t>
  </si>
  <si>
    <t>14 января</t>
  </si>
  <si>
    <t>15 января</t>
  </si>
  <si>
    <t>16 января</t>
  </si>
  <si>
    <t>17 января</t>
  </si>
  <si>
    <t>18 января</t>
  </si>
  <si>
    <t>19 января</t>
  </si>
  <si>
    <t>20 января</t>
  </si>
  <si>
    <t>21 января</t>
  </si>
  <si>
    <t>22 января</t>
  </si>
  <si>
    <t>23 января</t>
  </si>
  <si>
    <t>24 января</t>
  </si>
  <si>
    <t>25 января</t>
  </si>
  <si>
    <t>26 января</t>
  </si>
  <si>
    <t>27 января</t>
  </si>
  <si>
    <t>28 января</t>
  </si>
  <si>
    <t>29 января</t>
  </si>
  <si>
    <t>30 января</t>
  </si>
  <si>
    <t>31 января</t>
  </si>
  <si>
    <t>1 февраля</t>
  </si>
  <si>
    <t>2 февраля</t>
  </si>
  <si>
    <t>3 февраля</t>
  </si>
  <si>
    <t>4 февраля</t>
  </si>
  <si>
    <t>5 февраля</t>
  </si>
  <si>
    <t>6 февраля</t>
  </si>
  <si>
    <t>7 февраля</t>
  </si>
  <si>
    <t>8 февраля</t>
  </si>
  <si>
    <t>9 февраля</t>
  </si>
  <si>
    <t>10 февраля</t>
  </si>
  <si>
    <t>11 февраля</t>
  </si>
  <si>
    <t>12 февраля</t>
  </si>
  <si>
    <t>13 февраля</t>
  </si>
  <si>
    <t>14 февраля</t>
  </si>
  <si>
    <t>15 февраля</t>
  </si>
  <si>
    <t>16 февраля</t>
  </si>
  <si>
    <t>17 февраля</t>
  </si>
  <si>
    <t>18 февраля</t>
  </si>
  <si>
    <t>19 февраля</t>
  </si>
  <si>
    <t>20 февраля</t>
  </si>
  <si>
    <t>21 февраля</t>
  </si>
  <si>
    <t>22 февраля</t>
  </si>
  <si>
    <t>23 февраля</t>
  </si>
  <si>
    <t>24 февраля</t>
  </si>
  <si>
    <t>25 февраля</t>
  </si>
  <si>
    <t>26 февраля</t>
  </si>
  <si>
    <t>27 февраля</t>
  </si>
  <si>
    <t>28 февраля</t>
  </si>
  <si>
    <t>29 февраля</t>
  </si>
  <si>
    <t>1 марта</t>
  </si>
  <si>
    <t>2 марта</t>
  </si>
  <si>
    <t>3 марта</t>
  </si>
  <si>
    <t>4 марта</t>
  </si>
  <si>
    <t>5 марта</t>
  </si>
  <si>
    <t>6 марта</t>
  </si>
  <si>
    <t>7 марта</t>
  </si>
  <si>
    <t>8 марта</t>
  </si>
  <si>
    <t>9 марта</t>
  </si>
  <si>
    <t>10 марта</t>
  </si>
  <si>
    <t>11 марта</t>
  </si>
  <si>
    <t>12 марта</t>
  </si>
  <si>
    <t>13 марта</t>
  </si>
  <si>
    <t>14 марта</t>
  </si>
  <si>
    <t>15 марта</t>
  </si>
  <si>
    <t>16 марта</t>
  </si>
  <si>
    <t>17 марта</t>
  </si>
  <si>
    <t>18 марта</t>
  </si>
  <si>
    <t>19 марта</t>
  </si>
  <si>
    <t>20 марта</t>
  </si>
  <si>
    <t>21 марта</t>
  </si>
  <si>
    <t>22 марта</t>
  </si>
  <si>
    <t>23 марта</t>
  </si>
  <si>
    <t>24 марта</t>
  </si>
  <si>
    <t>25 марта</t>
  </si>
  <si>
    <t>26 марта</t>
  </si>
  <si>
    <t>27 марта</t>
  </si>
  <si>
    <t>28 марта</t>
  </si>
  <si>
    <t>29 марта</t>
  </si>
  <si>
    <t>30 марта</t>
  </si>
  <si>
    <t>31 марта</t>
  </si>
  <si>
    <t>1 апреля</t>
  </si>
  <si>
    <t>2 апреля</t>
  </si>
  <si>
    <t>3 апреля</t>
  </si>
  <si>
    <t>4 апреля</t>
  </si>
  <si>
    <t>5 апреля</t>
  </si>
  <si>
    <t>6 апреля</t>
  </si>
  <si>
    <t>7 апреля</t>
  </si>
  <si>
    <t>8 апреля</t>
  </si>
  <si>
    <t>9 апреля</t>
  </si>
  <si>
    <t>10 апреля</t>
  </si>
  <si>
    <t>11 апреля</t>
  </si>
  <si>
    <t>12 апреля</t>
  </si>
  <si>
    <t>13 апреля</t>
  </si>
  <si>
    <t>14 апреля</t>
  </si>
  <si>
    <t>15 апреля</t>
  </si>
  <si>
    <t>16 апреля</t>
  </si>
  <si>
    <t>17 апреля</t>
  </si>
  <si>
    <t>18 апреля</t>
  </si>
  <si>
    <t>19 апреля</t>
  </si>
  <si>
    <t>20 апреля</t>
  </si>
  <si>
    <t>21 апреля</t>
  </si>
  <si>
    <t>22 апреля</t>
  </si>
  <si>
    <t>23 апреля</t>
  </si>
  <si>
    <t>24 апреля</t>
  </si>
  <si>
    <t>25 апреля</t>
  </si>
  <si>
    <t>26 апреля</t>
  </si>
  <si>
    <t>27 апреля</t>
  </si>
  <si>
    <t>28 апреля</t>
  </si>
  <si>
    <t>29 апреля</t>
  </si>
  <si>
    <t>30 апреля</t>
  </si>
  <si>
    <t>1 мая</t>
  </si>
  <si>
    <t>2 мая</t>
  </si>
  <si>
    <t>3 мая</t>
  </si>
  <si>
    <t>4 мая</t>
  </si>
  <si>
    <t>5 мая</t>
  </si>
  <si>
    <t>6 мая</t>
  </si>
  <si>
    <t>7 мая</t>
  </si>
  <si>
    <t>8 мая</t>
  </si>
  <si>
    <t>9 мая</t>
  </si>
  <si>
    <t>10 мая</t>
  </si>
  <si>
    <t>11 мая</t>
  </si>
  <si>
    <t>12 мая</t>
  </si>
  <si>
    <t>13 мая</t>
  </si>
  <si>
    <t>14 мая</t>
  </si>
  <si>
    <t>15 мая</t>
  </si>
  <si>
    <t>16 мая</t>
  </si>
  <si>
    <t>17 мая</t>
  </si>
  <si>
    <t>18 мая</t>
  </si>
  <si>
    <t>19 мая</t>
  </si>
  <si>
    <t>20 мая</t>
  </si>
  <si>
    <t>21 мая</t>
  </si>
  <si>
    <t>22 мая</t>
  </si>
  <si>
    <t>23 мая</t>
  </si>
  <si>
    <t>24 мая</t>
  </si>
  <si>
    <t>25 мая</t>
  </si>
  <si>
    <t>26 мая</t>
  </si>
  <si>
    <t>27 мая</t>
  </si>
  <si>
    <t>28 мая</t>
  </si>
  <si>
    <t>29 мая</t>
  </si>
  <si>
    <t>30 мая</t>
  </si>
  <si>
    <t>31 мая</t>
  </si>
  <si>
    <t>1 июня</t>
  </si>
  <si>
    <t>2 июня</t>
  </si>
  <si>
    <t>3 июня</t>
  </si>
  <si>
    <t>4 июня</t>
  </si>
  <si>
    <t>5 июня</t>
  </si>
  <si>
    <t>6 июня</t>
  </si>
  <si>
    <t>7 июня</t>
  </si>
  <si>
    <t>8 июня</t>
  </si>
  <si>
    <t>9 июня</t>
  </si>
  <si>
    <t>10 июня</t>
  </si>
  <si>
    <t>11 июня</t>
  </si>
  <si>
    <t>12 июня</t>
  </si>
  <si>
    <t>13 июня</t>
  </si>
  <si>
    <t>14 июня</t>
  </si>
  <si>
    <t>15 июня</t>
  </si>
  <si>
    <t>16 июня</t>
  </si>
  <si>
    <t>17 июня</t>
  </si>
  <si>
    <t>18 июня</t>
  </si>
  <si>
    <t>19 июня</t>
  </si>
  <si>
    <t>20 июня</t>
  </si>
  <si>
    <t>21 июня</t>
  </si>
  <si>
    <t>22 июня</t>
  </si>
  <si>
    <t>23 июня</t>
  </si>
  <si>
    <t>24 июня</t>
  </si>
  <si>
    <t>25 июня</t>
  </si>
  <si>
    <t>26 июня</t>
  </si>
  <si>
    <t>27 июня</t>
  </si>
  <si>
    <t>28 июня</t>
  </si>
  <si>
    <t>29 июня</t>
  </si>
  <si>
    <t>30 июня</t>
  </si>
  <si>
    <t>1 июля</t>
  </si>
  <si>
    <t>2 июля</t>
  </si>
  <si>
    <t>3 июля</t>
  </si>
  <si>
    <t>4 июля</t>
  </si>
  <si>
    <t>5 июля</t>
  </si>
  <si>
    <t>6 июля</t>
  </si>
  <si>
    <t>7 июля</t>
  </si>
  <si>
    <t>8 июля</t>
  </si>
  <si>
    <t>9 июля</t>
  </si>
  <si>
    <t>10 июля</t>
  </si>
  <si>
    <t>11 июля</t>
  </si>
  <si>
    <t>12 июля</t>
  </si>
  <si>
    <t>13 июля</t>
  </si>
  <si>
    <t>14 июля</t>
  </si>
  <si>
    <t>15 июля</t>
  </si>
  <si>
    <t>16 июля</t>
  </si>
  <si>
    <t>17 июля</t>
  </si>
  <si>
    <t>18 июля</t>
  </si>
  <si>
    <t>19 июля</t>
  </si>
  <si>
    <t>20 июля</t>
  </si>
  <si>
    <t>21 июля</t>
  </si>
  <si>
    <t>22 июля</t>
  </si>
  <si>
    <t>23 июля</t>
  </si>
  <si>
    <t>24 июля</t>
  </si>
  <si>
    <t>25 июля</t>
  </si>
  <si>
    <t>26 июля</t>
  </si>
  <si>
    <t>27 июля</t>
  </si>
  <si>
    <t>28 июля</t>
  </si>
  <si>
    <t>29 июля</t>
  </si>
  <si>
    <t>30 июля</t>
  </si>
  <si>
    <t>31 июля</t>
  </si>
  <si>
    <t>1 августа</t>
  </si>
  <si>
    <t>2 августа</t>
  </si>
  <si>
    <t>3 августа</t>
  </si>
  <si>
    <t>4 августа</t>
  </si>
  <si>
    <t>5 августа</t>
  </si>
  <si>
    <t>6 августа</t>
  </si>
  <si>
    <t>7 августа</t>
  </si>
  <si>
    <t>8 августа</t>
  </si>
  <si>
    <t>9 августа</t>
  </si>
  <si>
    <t>10 августа</t>
  </si>
  <si>
    <t>11 августа</t>
  </si>
  <si>
    <t>12 августа</t>
  </si>
  <si>
    <t>13 августа</t>
  </si>
  <si>
    <t>14 августа</t>
  </si>
  <si>
    <t>15 августа</t>
  </si>
  <si>
    <t>16 августа</t>
  </si>
  <si>
    <t>17 августа</t>
  </si>
  <si>
    <t>18 августа</t>
  </si>
  <si>
    <t>19 августа</t>
  </si>
  <si>
    <t>20 августа</t>
  </si>
  <si>
    <t>21 августа</t>
  </si>
  <si>
    <t>22 августа</t>
  </si>
  <si>
    <t>23 августа</t>
  </si>
  <si>
    <t>24 августа</t>
  </si>
  <si>
    <t>25 августа</t>
  </si>
  <si>
    <t>26 августа</t>
  </si>
  <si>
    <t>27 августа</t>
  </si>
  <si>
    <t>28 августа</t>
  </si>
  <si>
    <t>29 августа</t>
  </si>
  <si>
    <t>30 августа</t>
  </si>
  <si>
    <t>31 августа</t>
  </si>
  <si>
    <t>1 сентября</t>
  </si>
  <si>
    <t>2 сентября</t>
  </si>
  <si>
    <t>3 сентября</t>
  </si>
  <si>
    <t>4 сентября</t>
  </si>
  <si>
    <t>5 сентября</t>
  </si>
  <si>
    <t>6 сентября</t>
  </si>
  <si>
    <t>7 сентября</t>
  </si>
  <si>
    <t>8 сентября</t>
  </si>
  <si>
    <t>9 сентября</t>
  </si>
  <si>
    <t>10 сентября</t>
  </si>
  <si>
    <t>11 сентября</t>
  </si>
  <si>
    <t>12 сентября</t>
  </si>
  <si>
    <t>13 сентября</t>
  </si>
  <si>
    <t>14 сентября</t>
  </si>
  <si>
    <t>15 сентября</t>
  </si>
  <si>
    <t>16 сентября</t>
  </si>
  <si>
    <t>17 сентября</t>
  </si>
  <si>
    <t>18 сентября</t>
  </si>
  <si>
    <t>19 сентября</t>
  </si>
  <si>
    <t>20 сентября</t>
  </si>
  <si>
    <t>21 сентября</t>
  </si>
  <si>
    <t>22 сентября</t>
  </si>
  <si>
    <t>23 сентября</t>
  </si>
  <si>
    <t>24 сентября</t>
  </si>
  <si>
    <t>25 сентября</t>
  </si>
  <si>
    <t>26 сентября</t>
  </si>
  <si>
    <t>27 сентября</t>
  </si>
  <si>
    <t>28 сентября</t>
  </si>
  <si>
    <t>29 сентября</t>
  </si>
  <si>
    <t>30 сентября</t>
  </si>
  <si>
    <t>1 октября</t>
  </si>
  <si>
    <t>2 октября</t>
  </si>
  <si>
    <t>3 октября</t>
  </si>
  <si>
    <t>4 октября</t>
  </si>
  <si>
    <t>5 октября</t>
  </si>
  <si>
    <t>6 октября</t>
  </si>
  <si>
    <t>7 октября</t>
  </si>
  <si>
    <t>8 октября</t>
  </si>
  <si>
    <t>9 октября</t>
  </si>
  <si>
    <t>10 октября</t>
  </si>
  <si>
    <t>11 октября</t>
  </si>
  <si>
    <t>12 октября</t>
  </si>
  <si>
    <t>13 октября</t>
  </si>
  <si>
    <t>14 октября</t>
  </si>
  <si>
    <t>15 октября</t>
  </si>
  <si>
    <t>16 октября</t>
  </si>
  <si>
    <t>17 октября</t>
  </si>
  <si>
    <t>18 октября</t>
  </si>
  <si>
    <t>19 октября</t>
  </si>
  <si>
    <t>20 октября</t>
  </si>
  <si>
    <t>21 октября</t>
  </si>
  <si>
    <t>22 октября</t>
  </si>
  <si>
    <t>23 октября</t>
  </si>
  <si>
    <t>24 октября</t>
  </si>
  <si>
    <t>25 октября</t>
  </si>
  <si>
    <t>26 октября</t>
  </si>
  <si>
    <t>27 октября</t>
  </si>
  <si>
    <t>28 октября</t>
  </si>
  <si>
    <t>29 октября</t>
  </si>
  <si>
    <t>30 октября</t>
  </si>
  <si>
    <t>31 октября</t>
  </si>
  <si>
    <t>1 ноября</t>
  </si>
  <si>
    <t>2 ноября</t>
  </si>
  <si>
    <t>3 ноября</t>
  </si>
  <si>
    <t>4 ноября</t>
  </si>
  <si>
    <t>5 ноября</t>
  </si>
  <si>
    <t>6 ноября</t>
  </si>
  <si>
    <t>7 ноября</t>
  </si>
  <si>
    <t>8 ноября</t>
  </si>
  <si>
    <t>9 ноября</t>
  </si>
  <si>
    <t>10 ноября</t>
  </si>
  <si>
    <t>11 ноября</t>
  </si>
  <si>
    <t>12 ноября</t>
  </si>
  <si>
    <t>13 ноября</t>
  </si>
  <si>
    <t>14 ноября</t>
  </si>
  <si>
    <t>15 ноября</t>
  </si>
  <si>
    <t>16 ноября</t>
  </si>
  <si>
    <t>17 ноября</t>
  </si>
  <si>
    <t>18 ноября</t>
  </si>
  <si>
    <t>19 ноября</t>
  </si>
  <si>
    <t>20 ноября</t>
  </si>
  <si>
    <t>21 ноября</t>
  </si>
  <si>
    <t>22 ноября</t>
  </si>
  <si>
    <t>23 ноября</t>
  </si>
  <si>
    <t>24 ноября</t>
  </si>
  <si>
    <t>25 ноября</t>
  </si>
  <si>
    <t>26 ноября</t>
  </si>
  <si>
    <t>27 ноября</t>
  </si>
  <si>
    <t>28 ноября</t>
  </si>
  <si>
    <t>29 ноября</t>
  </si>
  <si>
    <t>30 ноября</t>
  </si>
  <si>
    <t>1 декабря</t>
  </si>
  <si>
    <t>2 декабря</t>
  </si>
  <si>
    <t>3 декабря</t>
  </si>
  <si>
    <t>4 декабря</t>
  </si>
  <si>
    <t>5 декабря</t>
  </si>
  <si>
    <t>6 декабря</t>
  </si>
  <si>
    <t>7 декабря</t>
  </si>
  <si>
    <t>8 декабря</t>
  </si>
  <si>
    <t>9 декабря</t>
  </si>
  <si>
    <t>10 декабря</t>
  </si>
  <si>
    <t>11 декабря</t>
  </si>
  <si>
    <t>12 декабря</t>
  </si>
  <si>
    <t>13 декабря</t>
  </si>
  <si>
    <t>14 декабря</t>
  </si>
  <si>
    <t>15 декабря</t>
  </si>
  <si>
    <t>16 декабря</t>
  </si>
  <si>
    <t>17 декабря</t>
  </si>
  <si>
    <t>18 декабря</t>
  </si>
  <si>
    <t>19 декабря</t>
  </si>
  <si>
    <t>20 декабря</t>
  </si>
  <si>
    <t>21 декабря</t>
  </si>
  <si>
    <t>22 декабря</t>
  </si>
  <si>
    <t>23 декабря</t>
  </si>
  <si>
    <t>24 декабря</t>
  </si>
  <si>
    <t>25 декабря</t>
  </si>
  <si>
    <t>26 декабря</t>
  </si>
  <si>
    <t>27 декабря</t>
  </si>
  <si>
    <t>28 декабря</t>
  </si>
  <si>
    <t>29 декабря</t>
  </si>
  <si>
    <t>30 декабря</t>
  </si>
  <si>
    <t>31 декабря</t>
  </si>
  <si>
    <t>Database Name</t>
  </si>
  <si>
    <t>rias_sh</t>
  </si>
  <si>
    <t>Источник (Источник информации)</t>
  </si>
  <si>
    <t>X1</t>
  </si>
  <si>
    <t>2</t>
  </si>
  <si>
    <t>Y1</t>
  </si>
  <si>
    <t>3002</t>
  </si>
  <si>
    <t>1</t>
  </si>
  <si>
    <t>На отчетную дату</t>
  </si>
  <si>
    <t>Model Id</t>
  </si>
  <si>
    <t>Год</t>
  </si>
  <si>
    <t>X2</t>
  </si>
  <si>
    <t>Attribute Count</t>
  </si>
  <si>
    <t>Период</t>
  </si>
  <si>
    <t>X Attribute Count</t>
  </si>
  <si>
    <t>Способ учета</t>
  </si>
  <si>
    <t>Y Attribute Count</t>
  </si>
  <si>
    <t>Показатель (Наблюдаемые показатели)</t>
  </si>
  <si>
    <t>X Instance Count</t>
  </si>
  <si>
    <t>Территория (Территории для мониторинга)</t>
  </si>
  <si>
    <t>40</t>
  </si>
  <si>
    <t>Y Instance Count</t>
  </si>
  <si>
    <t>Datablock Left</t>
  </si>
  <si>
    <t>4</t>
  </si>
  <si>
    <t>Datablock Top</t>
  </si>
  <si>
    <t>5</t>
  </si>
  <si>
    <t>площадь сенокошения, всего, га</t>
  </si>
  <si>
    <t>Скошено трав первым укосом на сено, сенаж, зелёный корм, силос, травяную муку и др., га</t>
  </si>
  <si>
    <t>работает АВМ, штук</t>
  </si>
  <si>
    <t>условное поголовье на 1 июля текущего года, голов</t>
  </si>
  <si>
    <t>сена сеяных и естественных трав</t>
  </si>
  <si>
    <t>сенажа</t>
  </si>
  <si>
    <t>соломы</t>
  </si>
  <si>
    <t>кормовых корнеплодов</t>
  </si>
  <si>
    <t>зелёной массы на силос</t>
  </si>
  <si>
    <t>готовый силос</t>
  </si>
  <si>
    <t>плющёного зерна</t>
  </si>
  <si>
    <t>травяной муки искусственной сушки</t>
  </si>
  <si>
    <t>сенаж</t>
  </si>
  <si>
    <t>Всего кормовых единиц</t>
  </si>
  <si>
    <t xml:space="preserve">% </t>
  </si>
  <si>
    <t>факт</t>
  </si>
  <si>
    <t>%</t>
  </si>
  <si>
    <t>всего</t>
  </si>
  <si>
    <t>сенажа в упаковке</t>
  </si>
  <si>
    <t>зерносенажа</t>
  </si>
  <si>
    <t>подвяленной</t>
  </si>
  <si>
    <t>без подвяливания</t>
  </si>
  <si>
    <t>с консервантами</t>
  </si>
  <si>
    <t>под плёнкой</t>
  </si>
  <si>
    <t>из подвяленной сил. массы</t>
  </si>
  <si>
    <t>из сил. массы без подвяливания</t>
  </si>
  <si>
    <t>сено</t>
  </si>
  <si>
    <t>зерносенаж</t>
  </si>
  <si>
    <t>сенаж в упаковке</t>
  </si>
  <si>
    <t>сенаж-зерносенаж-сенаж в упаковке</t>
  </si>
  <si>
    <t>подвяленный</t>
  </si>
  <si>
    <t>влажное плющеное зерно (комбисилос)</t>
  </si>
  <si>
    <t>травяная мука</t>
  </si>
  <si>
    <t>солома</t>
  </si>
  <si>
    <t>корнеплоды</t>
  </si>
  <si>
    <t>из них</t>
  </si>
  <si>
    <t>сеяных</t>
  </si>
  <si>
    <t>естественных</t>
  </si>
  <si>
    <t>заготовлено кормов в натуре (в физическом весе), тонн</t>
  </si>
  <si>
    <t>заготовлено собственных концентратов (зернофуража), тонн</t>
  </si>
  <si>
    <t>опер 14</t>
  </si>
  <si>
    <t>Сведения о ходе сенокошения и заготовки кормов</t>
  </si>
  <si>
    <t>Скошено сеяных трав(сенокосы), га</t>
  </si>
  <si>
    <t>Скошено естественных трав(сенокосы), га</t>
  </si>
  <si>
    <t>Заготовлено сена, тонн</t>
  </si>
  <si>
    <t>Заготовлено сенажа, тонн</t>
  </si>
  <si>
    <t>Заготовлено сенажа в упаковке, тонн</t>
  </si>
  <si>
    <t>Заготовлено зерносенажа, тонн</t>
  </si>
  <si>
    <t>Заготовлено кормов (принято по актам) соломы и мякины, стеблей кукурузы, убранной в полной спелости (не включая засилосованных) и других грубых кормов, тонн</t>
  </si>
  <si>
    <t>Заготовлено кормов (принято по актам) кормовых корнеплодов, включая сахарную свеклу на корм скоту и кормовых бахчевых культур,  тонн</t>
  </si>
  <si>
    <t>Заготовлено силосной массы, тонн</t>
  </si>
  <si>
    <t>Заготовлено подвяленной силосной массы, тонн</t>
  </si>
  <si>
    <t>Заготовлено силосной массы с консервантами, тонн</t>
  </si>
  <si>
    <t>Заготовлено силосной массы под пленкой, тонн</t>
  </si>
  <si>
    <t>Заготовлено комбисилоса, тонн</t>
  </si>
  <si>
    <t>Заготовлено плющеного зерна, тонн</t>
  </si>
  <si>
    <t>Заготовлено травяной муки, тонн</t>
  </si>
  <si>
    <t>Работает АВМ, шт.</t>
  </si>
  <si>
    <t>Засыпано зернофуража , тонн</t>
  </si>
  <si>
    <t>17</t>
  </si>
  <si>
    <t>по всем категориям хозяйств</t>
  </si>
  <si>
    <t>в т.ч. по с/х организациям</t>
  </si>
  <si>
    <t>план</t>
  </si>
  <si>
    <t>площадь сенокошения, га</t>
  </si>
  <si>
    <t>план по с/х организациям</t>
  </si>
  <si>
    <t>Выпадение осадков, 
1 - осадки выпадали,
0 - осадков не было</t>
  </si>
  <si>
    <t>в том числе по с/х организациям</t>
  </si>
  <si>
    <t>заготовлено грубых и сочных кормов на одну условную голову, цн корм. ед.</t>
  </si>
  <si>
    <t>заготовлено кормов  (в кормовых единицах), тонн к. ед.</t>
  </si>
  <si>
    <t>комбисилоса по с/х организациям</t>
  </si>
  <si>
    <t>Засыпано зернофуража для общественного животноводства из собственного урожая текущего года (в физическом весе), тонн</t>
  </si>
  <si>
    <t>готовый силос, тонн</t>
  </si>
  <si>
    <t>КФХ</t>
  </si>
  <si>
    <t>С/Х предприятия+К(Ф)Х</t>
  </si>
  <si>
    <t>С/Х организ.+К(Ф)Х</t>
  </si>
  <si>
    <t>с</t>
  </si>
  <si>
    <t>на 29 сентября 2021 г</t>
  </si>
  <si>
    <t>Было 29.09.20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</si>
</sst>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wrapText="1"/>
    </xf>
    <xf numFmtId="49" fontId="0" fillId="0" borderId="0" xfId="0" applyNumberFormat="1" applyFill="1" applyAlignment="1">
      <alignment/>
    </xf>
    <xf numFmtId="0" fontId="6" fillId="0" borderId="10" xfId="0" applyFont="1" applyBorder="1" applyAlignment="1">
      <alignment/>
    </xf>
    <xf numFmtId="49" fontId="0" fillId="0" borderId="0" xfId="0" applyNumberFormat="1" applyFill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1" borderId="0" xfId="0" applyFont="1" applyFill="1" applyAlignment="1">
      <alignment/>
    </xf>
    <xf numFmtId="0" fontId="0" fillId="31" borderId="0" xfId="0" applyFill="1" applyAlignment="1">
      <alignment/>
    </xf>
    <xf numFmtId="49" fontId="0" fillId="31" borderId="0" xfId="0" applyNumberFormat="1" applyFill="1" applyAlignment="1">
      <alignment/>
    </xf>
    <xf numFmtId="0" fontId="28" fillId="36" borderId="0" xfId="52" applyFill="1">
      <alignment/>
      <protection/>
    </xf>
    <xf numFmtId="0" fontId="28" fillId="0" borderId="0" xfId="52">
      <alignment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10" borderId="0" xfId="0" applyFill="1" applyAlignment="1">
      <alignment/>
    </xf>
    <xf numFmtId="0" fontId="0" fillId="10" borderId="0" xfId="0" applyFont="1" applyFill="1" applyAlignment="1">
      <alignment/>
    </xf>
    <xf numFmtId="0" fontId="0" fillId="0" borderId="0" xfId="0" applyFill="1" applyAlignment="1">
      <alignment/>
    </xf>
    <xf numFmtId="49" fontId="0" fillId="10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49" fontId="0" fillId="3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7" fillId="6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5" fontId="7" fillId="6" borderId="11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0" fillId="6" borderId="11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0" fillId="6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7" fillId="37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38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65" fontId="0" fillId="37" borderId="11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38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65" fontId="0" fillId="37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165" fontId="8" fillId="38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65" fontId="7" fillId="38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165" fontId="7" fillId="38" borderId="13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65" fontId="7" fillId="6" borderId="13" xfId="0" applyNumberFormat="1" applyFont="1" applyFill="1" applyBorder="1" applyAlignment="1">
      <alignment horizontal="center" vertical="center"/>
    </xf>
    <xf numFmtId="165" fontId="7" fillId="37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165" fontId="7" fillId="0" borderId="17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165" fontId="0" fillId="38" borderId="11" xfId="53" applyNumberFormat="1" applyFont="1" applyFill="1" applyBorder="1" applyAlignment="1">
      <alignment horizontal="center" vertical="center"/>
      <protection/>
    </xf>
    <xf numFmtId="165" fontId="0" fillId="38" borderId="10" xfId="53" applyNumberFormat="1" applyFont="1" applyFill="1" applyBorder="1" applyAlignment="1">
      <alignment horizontal="center" vertical="center"/>
      <protection/>
    </xf>
    <xf numFmtId="165" fontId="7" fillId="38" borderId="10" xfId="53" applyNumberFormat="1" applyFont="1" applyFill="1" applyBorder="1" applyAlignment="1">
      <alignment horizontal="center" vertical="center"/>
      <protection/>
    </xf>
    <xf numFmtId="165" fontId="7" fillId="38" borderId="13" xfId="53" applyNumberFormat="1" applyFont="1" applyFill="1" applyBorder="1" applyAlignment="1">
      <alignment horizontal="center" vertical="center"/>
      <protection/>
    </xf>
    <xf numFmtId="165" fontId="0" fillId="0" borderId="0" xfId="0" applyNumberFormat="1" applyFont="1" applyFill="1" applyAlignment="1">
      <alignment horizontal="center" vertical="center"/>
    </xf>
    <xf numFmtId="165" fontId="7" fillId="38" borderId="12" xfId="53" applyNumberFormat="1" applyFont="1" applyFill="1" applyBorder="1" applyAlignment="1">
      <alignment horizontal="center" vertical="center"/>
      <protection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65" fontId="7" fillId="38" borderId="11" xfId="0" applyNumberFormat="1" applyFont="1" applyFill="1" applyBorder="1" applyAlignment="1">
      <alignment horizontal="center" vertical="center"/>
    </xf>
    <xf numFmtId="165" fontId="7" fillId="6" borderId="17" xfId="0" applyNumberFormat="1" applyFont="1" applyFill="1" applyBorder="1" applyAlignment="1">
      <alignment horizontal="center" vertical="center"/>
    </xf>
    <xf numFmtId="165" fontId="7" fillId="6" borderId="12" xfId="0" applyNumberFormat="1" applyFont="1" applyFill="1" applyBorder="1" applyAlignment="1">
      <alignment horizontal="center" vertical="center"/>
    </xf>
    <xf numFmtId="165" fontId="7" fillId="37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65" fontId="0" fillId="39" borderId="11" xfId="53" applyNumberFormat="1" applyFont="1" applyFill="1" applyBorder="1" applyAlignment="1">
      <alignment horizontal="center" vertical="center"/>
      <protection/>
    </xf>
    <xf numFmtId="165" fontId="0" fillId="39" borderId="10" xfId="53" applyNumberFormat="1" applyFont="1" applyFill="1" applyBorder="1" applyAlignment="1">
      <alignment horizontal="center" vertical="center"/>
      <protection/>
    </xf>
    <xf numFmtId="165" fontId="7" fillId="39" borderId="10" xfId="53" applyNumberFormat="1" applyFont="1" applyFill="1" applyBorder="1" applyAlignment="1">
      <alignment horizontal="center" vertical="center"/>
      <protection/>
    </xf>
    <xf numFmtId="165" fontId="7" fillId="39" borderId="12" xfId="53" applyNumberFormat="1" applyFont="1" applyFill="1" applyBorder="1" applyAlignment="1">
      <alignment horizontal="center" vertical="center"/>
      <protection/>
    </xf>
    <xf numFmtId="165" fontId="8" fillId="39" borderId="10" xfId="0" applyNumberFormat="1" applyFont="1" applyFill="1" applyBorder="1" applyAlignment="1">
      <alignment horizontal="center" vertical="center"/>
    </xf>
    <xf numFmtId="165" fontId="7" fillId="39" borderId="10" xfId="0" applyNumberFormat="1" applyFont="1" applyFill="1" applyBorder="1" applyAlignment="1">
      <alignment horizontal="center" vertical="center"/>
    </xf>
    <xf numFmtId="165" fontId="7" fillId="39" borderId="12" xfId="0" applyNumberFormat="1" applyFont="1" applyFill="1" applyBorder="1" applyAlignment="1">
      <alignment horizontal="center" vertical="center"/>
    </xf>
    <xf numFmtId="165" fontId="7" fillId="39" borderId="13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0" fontId="0" fillId="40" borderId="10" xfId="0" applyFont="1" applyFill="1" applyBorder="1" applyAlignment="1">
      <alignment horizontal="left" vertical="center"/>
    </xf>
    <xf numFmtId="165" fontId="0" fillId="40" borderId="10" xfId="0" applyNumberFormat="1" applyFont="1" applyFill="1" applyBorder="1" applyAlignment="1">
      <alignment horizontal="center" vertical="center"/>
    </xf>
    <xf numFmtId="1" fontId="0" fillId="40" borderId="11" xfId="0" applyNumberFormat="1" applyFont="1" applyFill="1" applyBorder="1" applyAlignment="1">
      <alignment horizontal="center" vertical="center"/>
    </xf>
    <xf numFmtId="1" fontId="0" fillId="40" borderId="10" xfId="0" applyNumberFormat="1" applyFont="1" applyFill="1" applyBorder="1" applyAlignment="1">
      <alignment horizontal="center" vertical="center"/>
    </xf>
    <xf numFmtId="165" fontId="0" fillId="40" borderId="11" xfId="0" applyNumberFormat="1" applyFont="1" applyFill="1" applyBorder="1" applyAlignment="1">
      <alignment horizontal="center" vertical="center"/>
    </xf>
    <xf numFmtId="165" fontId="7" fillId="40" borderId="11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165" fontId="7" fillId="4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165" fontId="0" fillId="39" borderId="11" xfId="0" applyNumberFormat="1" applyFont="1" applyFill="1" applyBorder="1" applyAlignment="1">
      <alignment horizontal="center" vertical="center"/>
    </xf>
    <xf numFmtId="165" fontId="7" fillId="39" borderId="11" xfId="0" applyNumberFormat="1" applyFont="1" applyFill="1" applyBorder="1" applyAlignment="1">
      <alignment horizontal="center" vertical="center"/>
    </xf>
    <xf numFmtId="165" fontId="7" fillId="39" borderId="13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left" vertical="center"/>
    </xf>
    <xf numFmtId="165" fontId="0" fillId="41" borderId="18" xfId="53" applyNumberFormat="1" applyFont="1" applyFill="1" applyBorder="1" applyAlignment="1">
      <alignment horizontal="center" vertical="center"/>
      <protection/>
    </xf>
    <xf numFmtId="165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65" fontId="8" fillId="41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65" fontId="0" fillId="41" borderId="19" xfId="0" applyNumberFormat="1" applyFont="1" applyFill="1" applyBorder="1" applyAlignment="1">
      <alignment horizontal="center" vertical="center"/>
    </xf>
    <xf numFmtId="165" fontId="0" fillId="42" borderId="19" xfId="0" applyNumberFormat="1" applyFont="1" applyFill="1" applyBorder="1" applyAlignment="1">
      <alignment horizontal="center" vertical="center"/>
    </xf>
    <xf numFmtId="165" fontId="0" fillId="42" borderId="18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5" fontId="0" fillId="43" borderId="18" xfId="53" applyNumberFormat="1" applyFont="1" applyFill="1" applyBorder="1" applyAlignment="1">
      <alignment horizontal="center" vertical="center"/>
      <protection/>
    </xf>
    <xf numFmtId="165" fontId="8" fillId="43" borderId="18" xfId="0" applyNumberFormat="1" applyFont="1" applyFill="1" applyBorder="1" applyAlignment="1">
      <alignment horizontal="center" vertical="center"/>
    </xf>
    <xf numFmtId="165" fontId="0" fillId="43" borderId="19" xfId="0" applyNumberFormat="1" applyFont="1" applyFill="1" applyBorder="1" applyAlignment="1">
      <alignment horizontal="center" vertical="center"/>
    </xf>
    <xf numFmtId="165" fontId="9" fillId="44" borderId="18" xfId="0" applyNumberFormat="1" applyFont="1" applyFill="1" applyBorder="1" applyAlignment="1">
      <alignment horizontal="center" vertical="center"/>
    </xf>
    <xf numFmtId="165" fontId="8" fillId="45" borderId="18" xfId="0" applyNumberFormat="1" applyFont="1" applyFill="1" applyBorder="1" applyAlignment="1">
      <alignment horizontal="center" vertical="center"/>
    </xf>
    <xf numFmtId="165" fontId="7" fillId="46" borderId="13" xfId="53" applyNumberFormat="1" applyFont="1" applyFill="1" applyBorder="1" applyAlignment="1">
      <alignment horizontal="center" vertical="center"/>
      <protection/>
    </xf>
    <xf numFmtId="165" fontId="7" fillId="47" borderId="13" xfId="53" applyNumberFormat="1" applyFont="1" applyFill="1" applyBorder="1" applyAlignment="1">
      <alignment horizontal="center" vertical="center"/>
      <protection/>
    </xf>
    <xf numFmtId="165" fontId="7" fillId="46" borderId="13" xfId="0" applyNumberFormat="1" applyFont="1" applyFill="1" applyBorder="1" applyAlignment="1">
      <alignment horizontal="center" vertical="center"/>
    </xf>
    <xf numFmtId="165" fontId="7" fillId="47" borderId="13" xfId="0" applyNumberFormat="1" applyFont="1" applyFill="1" applyBorder="1" applyAlignment="1">
      <alignment horizontal="center" vertical="center"/>
    </xf>
    <xf numFmtId="165" fontId="7" fillId="46" borderId="11" xfId="0" applyNumberFormat="1" applyFont="1" applyFill="1" applyBorder="1" applyAlignment="1">
      <alignment horizontal="center" vertical="center"/>
    </xf>
    <xf numFmtId="165" fontId="7" fillId="47" borderId="11" xfId="0" applyNumberFormat="1" applyFont="1" applyFill="1" applyBorder="1" applyAlignment="1">
      <alignment horizontal="center" vertical="center"/>
    </xf>
    <xf numFmtId="165" fontId="7" fillId="48" borderId="13" xfId="0" applyNumberFormat="1" applyFont="1" applyFill="1" applyBorder="1" applyAlignment="1">
      <alignment horizontal="center" vertical="center"/>
    </xf>
    <xf numFmtId="165" fontId="7" fillId="49" borderId="13" xfId="0" applyNumberFormat="1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ub\Documents\&#1089;&#1077;&#1083;&#1100;&#1082;&#1086;&#1093;&#1086;&#1079;\&#1077;&#1089;&#1080;&#1086;%20&#1072;&#1087;&#1082;\&#1077;&#1089;&#1080;&#1086;%20&#1072;&#1087;&#1082;%202010\&#1087;&#1088;&#1080;&#1096;&#1083;&#1086;\18-05-2010\&#1096;&#1072;&#1073;&#1083;&#1086;&#1085;&#1099;\&#1087;&#1086;&#1083;&#1077;&#1074;&#1099;&#1077;\&#1086;&#1087;&#1077;&#1088;20(&#1080;&#1102;&#1083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Visor"/>
      <sheetName val="IVCodes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T5" sqref="T5"/>
    </sheetView>
  </sheetViews>
  <sheetFormatPr defaultColWidth="10.375" defaultRowHeight="12.75"/>
  <cols>
    <col min="1" max="1" width="22.375" style="4" bestFit="1" customWidth="1"/>
    <col min="2" max="2" width="33.125" style="4" bestFit="1" customWidth="1"/>
    <col min="3" max="3" width="20.875" style="0" customWidth="1"/>
    <col min="4" max="5" width="11.00390625" style="0" customWidth="1"/>
    <col min="6" max="7" width="13.00390625" style="0" customWidth="1"/>
    <col min="8" max="16384" width="10.375" style="4" customWidth="1"/>
  </cols>
  <sheetData>
    <row r="1" spans="1:2" ht="25.5">
      <c r="A1" s="3" t="s">
        <v>45</v>
      </c>
      <c r="B1" s="3" t="s">
        <v>46</v>
      </c>
    </row>
    <row r="2" spans="1:2" ht="12.75">
      <c r="A2" s="3" t="s">
        <v>47</v>
      </c>
      <c r="B2" s="5">
        <v>2020</v>
      </c>
    </row>
    <row r="3" spans="1:3" ht="12.75">
      <c r="A3" s="3" t="s">
        <v>48</v>
      </c>
      <c r="B3" s="5" t="s">
        <v>307</v>
      </c>
      <c r="C3" s="4"/>
    </row>
    <row r="4" spans="1:2" ht="12.75">
      <c r="A4" s="6"/>
      <c r="B4" s="6"/>
    </row>
    <row r="5" spans="1:20" s="20" customFormat="1" ht="12.75">
      <c r="A5" s="18">
        <v>1</v>
      </c>
      <c r="B5" s="17">
        <v>33203</v>
      </c>
      <c r="C5" s="17" t="s">
        <v>1</v>
      </c>
      <c r="D5" s="17">
        <f>Отчет!K11</f>
        <v>5084</v>
      </c>
      <c r="E5" s="17">
        <f>Отчет!M11</f>
        <v>281</v>
      </c>
      <c r="F5" s="17">
        <f>Отчет!R11</f>
        <v>4631</v>
      </c>
      <c r="G5" s="17">
        <f>Отчет!Y11</f>
        <v>5292</v>
      </c>
      <c r="H5" s="17">
        <f>Отчет!AC11</f>
        <v>316</v>
      </c>
      <c r="I5" s="17">
        <f>Отчет!AE11</f>
        <v>800</v>
      </c>
      <c r="J5" s="17">
        <f>Отчет!AJ11</f>
        <v>127</v>
      </c>
      <c r="K5" s="17">
        <f>Отчет!AQ11</f>
        <v>0</v>
      </c>
      <c r="L5" s="17">
        <f>Отчет!AX11</f>
        <v>9169</v>
      </c>
      <c r="M5" s="17">
        <f>Отчет!BB11</f>
        <v>0</v>
      </c>
      <c r="N5" s="17">
        <f>Отчет!BD11</f>
        <v>1742</v>
      </c>
      <c r="O5" s="17">
        <f>Отчет!BE11</f>
        <v>9169</v>
      </c>
      <c r="P5" s="17">
        <f>Отчет!BJ11</f>
        <v>0</v>
      </c>
      <c r="Q5" s="17">
        <f>Отчет!BK11</f>
        <v>0</v>
      </c>
      <c r="R5" s="17">
        <f>Отчет!BO11</f>
        <v>0</v>
      </c>
      <c r="S5" s="17">
        <f>Отчет!BS11</f>
        <v>0</v>
      </c>
      <c r="T5" s="17">
        <f>Отчет!BW11</f>
        <v>149</v>
      </c>
    </row>
    <row r="6" spans="1:20" s="20" customFormat="1" ht="12.75">
      <c r="A6" s="18">
        <v>2</v>
      </c>
      <c r="B6" s="17">
        <v>33205</v>
      </c>
      <c r="C6" s="17" t="s">
        <v>2</v>
      </c>
      <c r="D6" s="17">
        <f>Отчет!K12</f>
        <v>5882</v>
      </c>
      <c r="E6" s="17">
        <f>Отчет!M12</f>
        <v>257</v>
      </c>
      <c r="F6" s="17">
        <f>Отчет!R12</f>
        <v>2957</v>
      </c>
      <c r="G6" s="17">
        <f>Отчет!Y12</f>
        <v>5417</v>
      </c>
      <c r="H6" s="17">
        <f>Отчет!AC12</f>
        <v>597</v>
      </c>
      <c r="I6" s="17">
        <f>Отчет!AE12</f>
        <v>4521</v>
      </c>
      <c r="J6" s="17">
        <f>Отчет!AJ12</f>
        <v>1571</v>
      </c>
      <c r="K6" s="17">
        <f>Отчет!AQ12</f>
        <v>0</v>
      </c>
      <c r="L6" s="17">
        <f>Отчет!AX12</f>
        <v>32737</v>
      </c>
      <c r="M6" s="17">
        <f>Отчет!BB12</f>
        <v>30960</v>
      </c>
      <c r="N6" s="17">
        <f>Отчет!BD12</f>
        <v>12800</v>
      </c>
      <c r="O6" s="17">
        <f>Отчет!BE12</f>
        <v>24754</v>
      </c>
      <c r="P6" s="17">
        <f>Отчет!BJ12</f>
        <v>0</v>
      </c>
      <c r="Q6" s="17">
        <f>Отчет!BK12</f>
        <v>0</v>
      </c>
      <c r="R6" s="17">
        <f>Отчет!BO12</f>
        <v>0</v>
      </c>
      <c r="S6" s="17">
        <f>Отчет!BS12</f>
        <v>0</v>
      </c>
      <c r="T6" s="17">
        <f>Отчет!BW12</f>
        <v>3494</v>
      </c>
    </row>
    <row r="7" spans="1:20" s="20" customFormat="1" ht="12.75">
      <c r="A7" s="18">
        <v>3</v>
      </c>
      <c r="B7" s="17">
        <v>33207</v>
      </c>
      <c r="C7" s="17" t="s">
        <v>3</v>
      </c>
      <c r="D7" s="17">
        <f>Отчет!K13</f>
        <v>0</v>
      </c>
      <c r="E7" s="17">
        <f>Отчет!M13</f>
        <v>0</v>
      </c>
      <c r="F7" s="17">
        <f>Отчет!R13</f>
        <v>0</v>
      </c>
      <c r="G7" s="17">
        <f>Отчет!Y13</f>
        <v>0</v>
      </c>
      <c r="H7" s="17">
        <f>Отчет!AC13</f>
        <v>0</v>
      </c>
      <c r="I7" s="17">
        <f>Отчет!AE13</f>
        <v>0</v>
      </c>
      <c r="J7" s="17">
        <f>Отчет!AJ13</f>
        <v>0</v>
      </c>
      <c r="K7" s="17">
        <f>Отчет!AQ13</f>
        <v>0</v>
      </c>
      <c r="L7" s="17">
        <f>Отчет!AX13</f>
        <v>0</v>
      </c>
      <c r="M7" s="17">
        <f>Отчет!BB13</f>
        <v>0</v>
      </c>
      <c r="N7" s="17">
        <f>Отчет!BD13</f>
        <v>0</v>
      </c>
      <c r="O7" s="17">
        <f>Отчет!BE13</f>
        <v>0</v>
      </c>
      <c r="P7" s="17">
        <f>Отчет!BJ13</f>
        <v>0</v>
      </c>
      <c r="Q7" s="17">
        <f>Отчет!BK13</f>
        <v>0</v>
      </c>
      <c r="R7" s="17">
        <f>Отчет!BO13</f>
        <v>0</v>
      </c>
      <c r="S7" s="17">
        <f>Отчет!BS13</f>
        <v>0</v>
      </c>
      <c r="T7" s="17">
        <f>Отчет!BW13</f>
        <v>0</v>
      </c>
    </row>
    <row r="8" spans="1:20" s="20" customFormat="1" ht="12.75">
      <c r="A8" s="18">
        <v>4</v>
      </c>
      <c r="B8" s="17">
        <v>33212</v>
      </c>
      <c r="C8" s="17" t="s">
        <v>4</v>
      </c>
      <c r="D8" s="17">
        <f>Отчет!K14</f>
        <v>4354</v>
      </c>
      <c r="E8" s="17">
        <f>Отчет!M14</f>
        <v>0</v>
      </c>
      <c r="F8" s="17">
        <f>Отчет!R14</f>
        <v>2556</v>
      </c>
      <c r="G8" s="17">
        <f>Отчет!Y14</f>
        <v>750</v>
      </c>
      <c r="H8" s="17">
        <f>Отчет!AC14</f>
        <v>0</v>
      </c>
      <c r="I8" s="17">
        <f>Отчет!AE14</f>
        <v>750</v>
      </c>
      <c r="J8" s="17">
        <f>Отчет!AJ14</f>
        <v>363</v>
      </c>
      <c r="K8" s="17">
        <f>Отчет!AQ14</f>
        <v>0</v>
      </c>
      <c r="L8" s="17">
        <f>Отчет!AX14</f>
        <v>10865</v>
      </c>
      <c r="M8" s="17">
        <f>Отчет!BB14</f>
        <v>6974</v>
      </c>
      <c r="N8" s="17">
        <f>Отчет!BD14</f>
        <v>2335</v>
      </c>
      <c r="O8" s="17">
        <f>Отчет!BE14</f>
        <v>9803</v>
      </c>
      <c r="P8" s="17">
        <f>Отчет!BJ14</f>
        <v>0</v>
      </c>
      <c r="Q8" s="17">
        <f>Отчет!BK14</f>
        <v>0</v>
      </c>
      <c r="R8" s="17">
        <f>Отчет!BO14</f>
        <v>0</v>
      </c>
      <c r="S8" s="17">
        <f>Отчет!BS14</f>
        <v>0</v>
      </c>
      <c r="T8" s="17">
        <f>Отчет!BW14</f>
        <v>1403</v>
      </c>
    </row>
    <row r="9" spans="1:20" s="20" customFormat="1" ht="12.75">
      <c r="A9" s="18">
        <v>5</v>
      </c>
      <c r="B9" s="17">
        <v>33222</v>
      </c>
      <c r="C9" s="17" t="s">
        <v>5</v>
      </c>
      <c r="D9" s="17">
        <f>Отчет!K15</f>
        <v>0</v>
      </c>
      <c r="E9" s="17">
        <f>Отчет!M15</f>
        <v>0</v>
      </c>
      <c r="F9" s="17">
        <f>Отчет!R15</f>
        <v>0</v>
      </c>
      <c r="G9" s="17">
        <f>Отчет!Y15</f>
        <v>0</v>
      </c>
      <c r="H9" s="17">
        <f>Отчет!AC15</f>
        <v>0</v>
      </c>
      <c r="I9" s="17">
        <f>Отчет!AE15</f>
        <v>0</v>
      </c>
      <c r="J9" s="17">
        <f>Отчет!AJ15</f>
        <v>0</v>
      </c>
      <c r="K9" s="17">
        <f>Отчет!AQ15</f>
        <v>0</v>
      </c>
      <c r="L9" s="17">
        <f>Отчет!AX15</f>
        <v>0</v>
      </c>
      <c r="M9" s="17">
        <f>Отчет!BB15</f>
        <v>0</v>
      </c>
      <c r="N9" s="17">
        <f>Отчет!BD15</f>
        <v>0</v>
      </c>
      <c r="O9" s="17">
        <f>Отчет!BE15</f>
        <v>0</v>
      </c>
      <c r="P9" s="17">
        <f>Отчет!BJ15</f>
        <v>0</v>
      </c>
      <c r="Q9" s="17">
        <f>Отчет!BK15</f>
        <v>0</v>
      </c>
      <c r="R9" s="17">
        <f>Отчет!BO15</f>
        <v>0</v>
      </c>
      <c r="S9" s="17">
        <f>Отчет!BS15</f>
        <v>0</v>
      </c>
      <c r="T9" s="17">
        <f>Отчет!BW15</f>
        <v>0</v>
      </c>
    </row>
    <row r="10" spans="1:20" s="20" customFormat="1" ht="12.75">
      <c r="A10" s="18">
        <v>6</v>
      </c>
      <c r="B10" s="17">
        <v>33224</v>
      </c>
      <c r="C10" s="17" t="s">
        <v>6</v>
      </c>
      <c r="D10" s="17">
        <f>Отчет!K16</f>
        <v>0</v>
      </c>
      <c r="E10" s="17">
        <f>Отчет!M16</f>
        <v>0</v>
      </c>
      <c r="F10" s="17">
        <f>Отчет!R16</f>
        <v>0</v>
      </c>
      <c r="G10" s="17">
        <f>Отчет!Y16</f>
        <v>0</v>
      </c>
      <c r="H10" s="17">
        <f>Отчет!AC16</f>
        <v>0</v>
      </c>
      <c r="I10" s="17">
        <f>Отчет!AE16</f>
        <v>0</v>
      </c>
      <c r="J10" s="17">
        <f>Отчет!AJ16</f>
        <v>0</v>
      </c>
      <c r="K10" s="17">
        <f>Отчет!AQ16</f>
        <v>0</v>
      </c>
      <c r="L10" s="17">
        <f>Отчет!AX16</f>
        <v>0</v>
      </c>
      <c r="M10" s="17">
        <f>Отчет!BB16</f>
        <v>0</v>
      </c>
      <c r="N10" s="17">
        <f>Отчет!BD16</f>
        <v>0</v>
      </c>
      <c r="O10" s="17">
        <f>Отчет!BE16</f>
        <v>0</v>
      </c>
      <c r="P10" s="17">
        <f>Отчет!BJ16</f>
        <v>0</v>
      </c>
      <c r="Q10" s="17">
        <f>Отчет!BK16</f>
        <v>0</v>
      </c>
      <c r="R10" s="17">
        <f>Отчет!BO16</f>
        <v>0</v>
      </c>
      <c r="S10" s="17">
        <f>Отчет!BS16</f>
        <v>0</v>
      </c>
      <c r="T10" s="17">
        <f>Отчет!BW16</f>
        <v>0</v>
      </c>
    </row>
    <row r="11" spans="1:20" s="20" customFormat="1" ht="12.75">
      <c r="A11" s="18">
        <v>7</v>
      </c>
      <c r="B11" s="17">
        <v>33225</v>
      </c>
      <c r="C11" s="17" t="s">
        <v>7</v>
      </c>
      <c r="D11" s="17">
        <f>Отчет!K17</f>
        <v>398</v>
      </c>
      <c r="E11" s="17">
        <f>Отчет!M17</f>
        <v>135</v>
      </c>
      <c r="F11" s="17">
        <f>Отчет!R17</f>
        <v>215</v>
      </c>
      <c r="G11" s="17">
        <f>Отчет!Y17</f>
        <v>0</v>
      </c>
      <c r="H11" s="17">
        <f>Отчет!AC17</f>
        <v>0</v>
      </c>
      <c r="I11" s="17">
        <f>Отчет!AE17</f>
        <v>0</v>
      </c>
      <c r="J11" s="17">
        <f>Отчет!AJ17</f>
        <v>0</v>
      </c>
      <c r="K11" s="17">
        <f>Отчет!AQ17</f>
        <v>0</v>
      </c>
      <c r="L11" s="17">
        <f>Отчет!AX17</f>
        <v>5494</v>
      </c>
      <c r="M11" s="17">
        <f>Отчет!BB17</f>
        <v>0</v>
      </c>
      <c r="N11" s="17">
        <f>Отчет!BD17</f>
        <v>0</v>
      </c>
      <c r="O11" s="17">
        <f>Отчет!BE17</f>
        <v>5494</v>
      </c>
      <c r="P11" s="17">
        <f>Отчет!BJ17</f>
        <v>0</v>
      </c>
      <c r="Q11" s="17">
        <f>Отчет!BK17</f>
        <v>0</v>
      </c>
      <c r="R11" s="17">
        <f>Отчет!BO17</f>
        <v>0</v>
      </c>
      <c r="S11" s="17">
        <f>Отчет!BS17</f>
        <v>0</v>
      </c>
      <c r="T11" s="17">
        <f>Отчет!BW17</f>
        <v>0</v>
      </c>
    </row>
    <row r="12" spans="1:20" s="20" customFormat="1" ht="12.75">
      <c r="A12" s="18">
        <v>8</v>
      </c>
      <c r="B12" s="17">
        <v>33228</v>
      </c>
      <c r="C12" s="17" t="s">
        <v>8</v>
      </c>
      <c r="D12" s="17">
        <f>Отчет!K18</f>
        <v>881</v>
      </c>
      <c r="E12" s="17">
        <f>Отчет!M18</f>
        <v>0</v>
      </c>
      <c r="F12" s="17">
        <f>Отчет!R18</f>
        <v>307</v>
      </c>
      <c r="G12" s="17">
        <f>Отчет!Y18</f>
        <v>819</v>
      </c>
      <c r="H12" s="17">
        <f>Отчет!AC18</f>
        <v>819</v>
      </c>
      <c r="I12" s="17">
        <f>Отчет!AE18</f>
        <v>0</v>
      </c>
      <c r="J12" s="17">
        <f>Отчет!AJ18</f>
        <v>0</v>
      </c>
      <c r="K12" s="17">
        <f>Отчет!AQ18</f>
        <v>0</v>
      </c>
      <c r="L12" s="17">
        <f>Отчет!AX18</f>
        <v>0</v>
      </c>
      <c r="M12" s="17">
        <f>Отчет!BB18</f>
        <v>0</v>
      </c>
      <c r="N12" s="17">
        <f>Отчет!BD18</f>
        <v>0</v>
      </c>
      <c r="O12" s="17">
        <f>Отчет!BE18</f>
        <v>0</v>
      </c>
      <c r="P12" s="17">
        <f>Отчет!BJ18</f>
        <v>0</v>
      </c>
      <c r="Q12" s="17">
        <f>Отчет!BK18</f>
        <v>0</v>
      </c>
      <c r="R12" s="17">
        <f>Отчет!BO18</f>
        <v>0</v>
      </c>
      <c r="S12" s="17">
        <f>Отчет!BS18</f>
        <v>0</v>
      </c>
      <c r="T12" s="17">
        <f>Отчет!BW18</f>
        <v>0</v>
      </c>
    </row>
    <row r="13" spans="1:20" s="20" customFormat="1" ht="12.75">
      <c r="A13" s="18">
        <v>9</v>
      </c>
      <c r="B13" s="17">
        <v>33229</v>
      </c>
      <c r="C13" s="17" t="s">
        <v>9</v>
      </c>
      <c r="D13" s="17">
        <f>Отчет!K19</f>
        <v>0</v>
      </c>
      <c r="E13" s="17">
        <f>Отчет!M19</f>
        <v>0</v>
      </c>
      <c r="F13" s="17">
        <f>Отчет!R19</f>
        <v>0</v>
      </c>
      <c r="G13" s="17">
        <f>Отчет!Y19</f>
        <v>0</v>
      </c>
      <c r="H13" s="17">
        <f>Отчет!AC19</f>
        <v>0</v>
      </c>
      <c r="I13" s="17">
        <f>Отчет!AE19</f>
        <v>0</v>
      </c>
      <c r="J13" s="17">
        <f>Отчет!AJ19</f>
        <v>0</v>
      </c>
      <c r="K13" s="17">
        <f>Отчет!AQ19</f>
        <v>0</v>
      </c>
      <c r="L13" s="17">
        <f>Отчет!AX19</f>
        <v>0</v>
      </c>
      <c r="M13" s="17">
        <f>Отчет!BB19</f>
        <v>0</v>
      </c>
      <c r="N13" s="17">
        <f>Отчет!BD19</f>
        <v>0</v>
      </c>
      <c r="O13" s="17">
        <f>Отчет!BE19</f>
        <v>0</v>
      </c>
      <c r="P13" s="17">
        <f>Отчет!BJ19</f>
        <v>0</v>
      </c>
      <c r="Q13" s="17">
        <f>Отчет!BK19</f>
        <v>0</v>
      </c>
      <c r="R13" s="17">
        <f>Отчет!BO19</f>
        <v>0</v>
      </c>
      <c r="S13" s="17">
        <f>Отчет!BS19</f>
        <v>0</v>
      </c>
      <c r="T13" s="17">
        <f>Отчет!BW19</f>
        <v>0</v>
      </c>
    </row>
    <row r="14" spans="1:20" s="20" customFormat="1" ht="12.75">
      <c r="A14" s="18">
        <v>10</v>
      </c>
      <c r="B14" s="17">
        <v>33232</v>
      </c>
      <c r="C14" s="17" t="s">
        <v>10</v>
      </c>
      <c r="D14" s="17">
        <f>Отчет!K20</f>
        <v>1108</v>
      </c>
      <c r="E14" s="17">
        <f>Отчет!M20</f>
        <v>691</v>
      </c>
      <c r="F14" s="17">
        <f>Отчет!R20</f>
        <v>2809</v>
      </c>
      <c r="G14" s="17">
        <f>Отчет!Y20</f>
        <v>183</v>
      </c>
      <c r="H14" s="17">
        <f>Отчет!AC20</f>
        <v>100</v>
      </c>
      <c r="I14" s="17">
        <f>Отчет!AE20</f>
        <v>0</v>
      </c>
      <c r="J14" s="17">
        <f>Отчет!AJ20</f>
        <v>10</v>
      </c>
      <c r="K14" s="17">
        <f>Отчет!AQ20</f>
        <v>0</v>
      </c>
      <c r="L14" s="17">
        <f>Отчет!AX20</f>
        <v>2940</v>
      </c>
      <c r="M14" s="17">
        <f>Отчет!BB20</f>
        <v>2190</v>
      </c>
      <c r="N14" s="17">
        <f>Отчет!BD20</f>
        <v>2190</v>
      </c>
      <c r="O14" s="17">
        <f>Отчет!BE20</f>
        <v>2190</v>
      </c>
      <c r="P14" s="17">
        <f>Отчет!BJ20</f>
        <v>0</v>
      </c>
      <c r="Q14" s="17">
        <f>Отчет!BK20</f>
        <v>0</v>
      </c>
      <c r="R14" s="17">
        <f>Отчет!BO20</f>
        <v>0</v>
      </c>
      <c r="S14" s="17">
        <f>Отчет!BS20</f>
        <v>0</v>
      </c>
      <c r="T14" s="17">
        <f>Отчет!BW20</f>
        <v>480</v>
      </c>
    </row>
    <row r="15" spans="1:20" s="20" customFormat="1" ht="12.75">
      <c r="A15" s="18">
        <v>11</v>
      </c>
      <c r="B15" s="17">
        <v>33235</v>
      </c>
      <c r="C15" s="17" t="s">
        <v>11</v>
      </c>
      <c r="D15" s="17">
        <f>Отчет!K21</f>
        <v>9179</v>
      </c>
      <c r="E15" s="17">
        <f>Отчет!M21</f>
        <v>0</v>
      </c>
      <c r="F15" s="17">
        <f>Отчет!R21</f>
        <v>2836</v>
      </c>
      <c r="G15" s="17">
        <f>Отчет!Y21</f>
        <v>7272</v>
      </c>
      <c r="H15" s="17">
        <f>Отчет!AC21</f>
        <v>63</v>
      </c>
      <c r="I15" s="17">
        <f>Отчет!AE21</f>
        <v>6344</v>
      </c>
      <c r="J15" s="17">
        <f>Отчет!AJ21</f>
        <v>538</v>
      </c>
      <c r="K15" s="17">
        <f>Отчет!AQ21</f>
        <v>0</v>
      </c>
      <c r="L15" s="17">
        <f>Отчет!AX21</f>
        <v>47443</v>
      </c>
      <c r="M15" s="17">
        <f>Отчет!BB21</f>
        <v>32616</v>
      </c>
      <c r="N15" s="17">
        <f>Отчет!BD21</f>
        <v>36277</v>
      </c>
      <c r="O15" s="17">
        <f>Отчет!BE21</f>
        <v>47443</v>
      </c>
      <c r="P15" s="17">
        <f>Отчет!BJ21</f>
        <v>0</v>
      </c>
      <c r="Q15" s="17">
        <f>Отчет!BK21</f>
        <v>0</v>
      </c>
      <c r="R15" s="17">
        <f>Отчет!BO21</f>
        <v>0</v>
      </c>
      <c r="S15" s="17">
        <f>Отчет!BS21</f>
        <v>0</v>
      </c>
      <c r="T15" s="17">
        <f>Отчет!BW21</f>
        <v>3770</v>
      </c>
    </row>
    <row r="16" spans="1:20" s="20" customFormat="1" ht="12.75">
      <c r="A16" s="18">
        <v>12</v>
      </c>
      <c r="B16" s="17">
        <v>33249</v>
      </c>
      <c r="C16" s="17" t="s">
        <v>12</v>
      </c>
      <c r="D16" s="17">
        <f>Отчет!K22</f>
        <v>6325</v>
      </c>
      <c r="E16" s="17">
        <f>Отчет!M22</f>
        <v>0</v>
      </c>
      <c r="F16" s="17">
        <f>Отчет!R22</f>
        <v>2735</v>
      </c>
      <c r="G16" s="17">
        <f>Отчет!Y22</f>
        <v>5362</v>
      </c>
      <c r="H16" s="17">
        <f>Отчет!AC22</f>
        <v>2549</v>
      </c>
      <c r="I16" s="17">
        <f>Отчет!AE22</f>
        <v>2813</v>
      </c>
      <c r="J16" s="17">
        <f>Отчет!AJ22</f>
        <v>1801</v>
      </c>
      <c r="K16" s="17">
        <f>Отчет!AQ22</f>
        <v>0</v>
      </c>
      <c r="L16" s="17">
        <f>Отчет!AX22</f>
        <v>40747</v>
      </c>
      <c r="M16" s="17">
        <f>Отчет!BB22</f>
        <v>38016</v>
      </c>
      <c r="N16" s="17">
        <f>Отчет!BD22</f>
        <v>40747</v>
      </c>
      <c r="O16" s="17">
        <f>Отчет!BE22</f>
        <v>40747</v>
      </c>
      <c r="P16" s="17">
        <f>Отчет!BJ22</f>
        <v>0</v>
      </c>
      <c r="Q16" s="17">
        <f>Отчет!BK22</f>
        <v>349</v>
      </c>
      <c r="R16" s="17">
        <f>Отчет!BO22</f>
        <v>0</v>
      </c>
      <c r="S16" s="17">
        <f>Отчет!BS22</f>
        <v>0</v>
      </c>
      <c r="T16" s="17">
        <f>Отчет!BW22</f>
        <v>1909</v>
      </c>
    </row>
    <row r="17" spans="1:20" s="23" customFormat="1" ht="12.75">
      <c r="A17" s="21">
        <v>14</v>
      </c>
      <c r="B17" s="22">
        <v>33202</v>
      </c>
      <c r="C17" s="22" t="s">
        <v>13</v>
      </c>
      <c r="D17" s="22">
        <f>Отчет!K24</f>
        <v>7709</v>
      </c>
      <c r="E17" s="22">
        <f>Отчет!M24</f>
        <v>0</v>
      </c>
      <c r="F17" s="22">
        <f>Отчет!R24</f>
        <v>5960</v>
      </c>
      <c r="G17" s="22">
        <f>Отчет!Y24</f>
        <v>7698</v>
      </c>
      <c r="H17" s="22">
        <f>Отчет!AC24</f>
        <v>1417</v>
      </c>
      <c r="I17" s="22">
        <f>Отчет!AE24</f>
        <v>2020</v>
      </c>
      <c r="J17" s="22">
        <f>Отчет!AJ24</f>
        <v>0</v>
      </c>
      <c r="K17" s="22">
        <f>Отчет!AQ24</f>
        <v>0</v>
      </c>
      <c r="L17" s="22">
        <f>Отчет!AX24</f>
        <v>26500</v>
      </c>
      <c r="M17" s="22">
        <f>Отчет!BB24</f>
        <v>8339</v>
      </c>
      <c r="N17" s="22">
        <f>Отчет!BD24</f>
        <v>21570</v>
      </c>
      <c r="O17" s="22">
        <f>Отчет!BE24</f>
        <v>21570</v>
      </c>
      <c r="P17" s="22">
        <f>Отчет!BJ24</f>
        <v>0</v>
      </c>
      <c r="Q17" s="22">
        <f>Отчет!BK24</f>
        <v>0</v>
      </c>
      <c r="R17" s="22">
        <f>Отчет!BO24</f>
        <v>0</v>
      </c>
      <c r="S17" s="22">
        <f>Отчет!BS24</f>
        <v>0</v>
      </c>
      <c r="T17" s="22">
        <f>Отчет!BW24</f>
        <v>2895</v>
      </c>
    </row>
    <row r="18" spans="1:20" s="23" customFormat="1" ht="12.75">
      <c r="A18" s="21">
        <v>15</v>
      </c>
      <c r="B18" s="22">
        <v>33206</v>
      </c>
      <c r="C18" s="22" t="s">
        <v>14</v>
      </c>
      <c r="D18" s="22">
        <f>Отчет!K25</f>
        <v>0</v>
      </c>
      <c r="E18" s="22">
        <f>Отчет!M25</f>
        <v>0</v>
      </c>
      <c r="F18" s="22">
        <f>Отчет!R25</f>
        <v>0</v>
      </c>
      <c r="G18" s="22">
        <f>Отчет!Y25</f>
        <v>0</v>
      </c>
      <c r="H18" s="22">
        <f>Отчет!AC25</f>
        <v>0</v>
      </c>
      <c r="I18" s="22">
        <f>Отчет!AE25</f>
        <v>0</v>
      </c>
      <c r="J18" s="22">
        <f>Отчет!AJ25</f>
        <v>0</v>
      </c>
      <c r="K18" s="22">
        <f>Отчет!AQ25</f>
        <v>0</v>
      </c>
      <c r="L18" s="22">
        <f>Отчет!AX25</f>
        <v>0</v>
      </c>
      <c r="M18" s="22">
        <f>Отчет!BB25</f>
        <v>0</v>
      </c>
      <c r="N18" s="22">
        <f>Отчет!BD25</f>
        <v>0</v>
      </c>
      <c r="O18" s="22">
        <f>Отчет!BE25</f>
        <v>0</v>
      </c>
      <c r="P18" s="22">
        <f>Отчет!BJ25</f>
        <v>0</v>
      </c>
      <c r="Q18" s="22">
        <f>Отчет!BK25</f>
        <v>0</v>
      </c>
      <c r="R18" s="22">
        <f>Отчет!BO25</f>
        <v>0</v>
      </c>
      <c r="S18" s="22">
        <f>Отчет!BS25</f>
        <v>0</v>
      </c>
      <c r="T18" s="22">
        <f>Отчет!BW25</f>
        <v>0</v>
      </c>
    </row>
    <row r="19" spans="1:20" s="23" customFormat="1" ht="12.75">
      <c r="A19" s="21">
        <v>16</v>
      </c>
      <c r="B19" s="22">
        <v>33208</v>
      </c>
      <c r="C19" s="22" t="s">
        <v>15</v>
      </c>
      <c r="D19" s="22">
        <f>Отчет!K26</f>
        <v>8744</v>
      </c>
      <c r="E19" s="22">
        <f>Отчет!M26</f>
        <v>0</v>
      </c>
      <c r="F19" s="22">
        <f>Отчет!R26</f>
        <v>2594</v>
      </c>
      <c r="G19" s="22">
        <f>Отчет!Y26</f>
        <v>8144</v>
      </c>
      <c r="H19" s="22">
        <f>Отчет!AC26</f>
        <v>0</v>
      </c>
      <c r="I19" s="22">
        <f>Отчет!AE26</f>
        <v>0</v>
      </c>
      <c r="J19" s="22">
        <f>Отчет!AJ26</f>
        <v>882</v>
      </c>
      <c r="K19" s="22">
        <f>Отчет!AQ26</f>
        <v>0</v>
      </c>
      <c r="L19" s="22">
        <f>Отчет!AX26</f>
        <v>41610</v>
      </c>
      <c r="M19" s="22">
        <f>Отчет!BB26</f>
        <v>20000</v>
      </c>
      <c r="N19" s="22">
        <f>Отчет!BD26</f>
        <v>10700</v>
      </c>
      <c r="O19" s="22">
        <f>Отчет!BE26</f>
        <v>33713</v>
      </c>
      <c r="P19" s="22">
        <f>Отчет!BJ26</f>
        <v>0</v>
      </c>
      <c r="Q19" s="22">
        <f>Отчет!BK26</f>
        <v>0</v>
      </c>
      <c r="R19" s="22">
        <f>Отчет!BO26</f>
        <v>0</v>
      </c>
      <c r="S19" s="22">
        <f>Отчет!BS26</f>
        <v>0</v>
      </c>
      <c r="T19" s="22">
        <f>Отчет!BW26</f>
        <v>3070</v>
      </c>
    </row>
    <row r="20" spans="1:20" s="23" customFormat="1" ht="12.75">
      <c r="A20" s="21">
        <v>17</v>
      </c>
      <c r="B20" s="22">
        <v>33214</v>
      </c>
      <c r="C20" s="22" t="s">
        <v>16</v>
      </c>
      <c r="D20" s="22">
        <f>Отчет!K27</f>
        <v>22153</v>
      </c>
      <c r="E20" s="22">
        <f>Отчет!M27</f>
        <v>912</v>
      </c>
      <c r="F20" s="22">
        <f>Отчет!R27</f>
        <v>8541</v>
      </c>
      <c r="G20" s="22">
        <f>Отчет!Y27</f>
        <v>45345</v>
      </c>
      <c r="H20" s="22">
        <f>Отчет!AC27</f>
        <v>338</v>
      </c>
      <c r="I20" s="22">
        <f>Отчет!AE27</f>
        <v>22076</v>
      </c>
      <c r="J20" s="22">
        <f>Отчет!AJ27</f>
        <v>0</v>
      </c>
      <c r="K20" s="22">
        <f>Отчет!AQ27</f>
        <v>0</v>
      </c>
      <c r="L20" s="22">
        <f>Отчет!AX27</f>
        <v>131109</v>
      </c>
      <c r="M20" s="22">
        <f>Отчет!BB27</f>
        <v>131109</v>
      </c>
      <c r="N20" s="22">
        <f>Отчет!BD27</f>
        <v>71540</v>
      </c>
      <c r="O20" s="22">
        <f>Отчет!BE27</f>
        <v>131109</v>
      </c>
      <c r="P20" s="22">
        <f>Отчет!BJ27</f>
        <v>0</v>
      </c>
      <c r="Q20" s="22">
        <f>Отчет!BK27</f>
        <v>0</v>
      </c>
      <c r="R20" s="22">
        <f>Отчет!BO27</f>
        <v>0</v>
      </c>
      <c r="S20" s="22">
        <f>Отчет!BS27</f>
        <v>0</v>
      </c>
      <c r="T20" s="22">
        <f>Отчет!BW27</f>
        <v>0</v>
      </c>
    </row>
    <row r="21" spans="1:20" s="23" customFormat="1" ht="12.75">
      <c r="A21" s="21">
        <v>18</v>
      </c>
      <c r="B21" s="22">
        <v>33218</v>
      </c>
      <c r="C21" s="22" t="s">
        <v>17</v>
      </c>
      <c r="D21" s="22">
        <f>Отчет!K28</f>
        <v>12540</v>
      </c>
      <c r="E21" s="22">
        <f>Отчет!M28</f>
        <v>878</v>
      </c>
      <c r="F21" s="22">
        <f>Отчет!R28</f>
        <v>3997</v>
      </c>
      <c r="G21" s="22">
        <f>Отчет!Y28</f>
        <v>8920</v>
      </c>
      <c r="H21" s="22">
        <f>Отчет!AC28</f>
        <v>0</v>
      </c>
      <c r="I21" s="22">
        <f>Отчет!AE28</f>
        <v>8920</v>
      </c>
      <c r="J21" s="22">
        <f>Отчет!AJ28</f>
        <v>0</v>
      </c>
      <c r="K21" s="22">
        <f>Отчет!AQ28</f>
        <v>0</v>
      </c>
      <c r="L21" s="22">
        <f>Отчет!AX28</f>
        <v>76282</v>
      </c>
      <c r="M21" s="22">
        <f>Отчет!BB28</f>
        <v>68871</v>
      </c>
      <c r="N21" s="22">
        <f>Отчет!BD28</f>
        <v>43480</v>
      </c>
      <c r="O21" s="22">
        <f>Отчет!BE28</f>
        <v>75682</v>
      </c>
      <c r="P21" s="22">
        <f>Отчет!BJ28</f>
        <v>0</v>
      </c>
      <c r="Q21" s="22">
        <f>Отчет!BK28</f>
        <v>0</v>
      </c>
      <c r="R21" s="22">
        <f>Отчет!BO28</f>
        <v>0</v>
      </c>
      <c r="S21" s="22">
        <f>Отчет!BS28</f>
        <v>0</v>
      </c>
      <c r="T21" s="22">
        <f>Отчет!BW28</f>
        <v>5600</v>
      </c>
    </row>
    <row r="22" spans="1:20" s="23" customFormat="1" ht="12.75">
      <c r="A22" s="21">
        <v>19</v>
      </c>
      <c r="B22" s="22">
        <v>33219</v>
      </c>
      <c r="C22" s="22" t="s">
        <v>18</v>
      </c>
      <c r="D22" s="22">
        <f>Отчет!K29</f>
        <v>10978</v>
      </c>
      <c r="E22" s="22">
        <f>Отчет!M29</f>
        <v>820</v>
      </c>
      <c r="F22" s="22">
        <f>Отчет!R29</f>
        <v>5019</v>
      </c>
      <c r="G22" s="22">
        <f>Отчет!Y29</f>
        <v>33940</v>
      </c>
      <c r="H22" s="22">
        <f>Отчет!AC29</f>
        <v>677</v>
      </c>
      <c r="I22" s="22">
        <f>Отчет!AE29</f>
        <v>3967</v>
      </c>
      <c r="J22" s="22">
        <f>Отчет!AJ29</f>
        <v>4327</v>
      </c>
      <c r="K22" s="22">
        <f>Отчет!AQ29</f>
        <v>0</v>
      </c>
      <c r="L22" s="22">
        <f>Отчет!AX29</f>
        <v>38877</v>
      </c>
      <c r="M22" s="22">
        <f>Отчет!BB29</f>
        <v>14354</v>
      </c>
      <c r="N22" s="22">
        <f>Отчет!BD29</f>
        <v>32401</v>
      </c>
      <c r="O22" s="22">
        <f>Отчет!BE29</f>
        <v>38877</v>
      </c>
      <c r="P22" s="22">
        <f>Отчет!BJ29</f>
        <v>0</v>
      </c>
      <c r="Q22" s="22">
        <f>Отчет!BK29</f>
        <v>0</v>
      </c>
      <c r="R22" s="22">
        <f>Отчет!BO29</f>
        <v>0</v>
      </c>
      <c r="S22" s="22">
        <f>Отчет!BS29</f>
        <v>0</v>
      </c>
      <c r="T22" s="22">
        <f>Отчет!BW29</f>
        <v>7228</v>
      </c>
    </row>
    <row r="23" spans="1:20" s="23" customFormat="1" ht="12.75">
      <c r="A23" s="21">
        <v>20</v>
      </c>
      <c r="B23" s="22">
        <v>33220</v>
      </c>
      <c r="C23" s="22" t="s">
        <v>19</v>
      </c>
      <c r="D23" s="22">
        <f>Отчет!K30</f>
        <v>24730</v>
      </c>
      <c r="E23" s="22">
        <f>Отчет!M30</f>
        <v>30</v>
      </c>
      <c r="F23" s="22">
        <f>Отчет!R30</f>
        <v>11574</v>
      </c>
      <c r="G23" s="22">
        <f>Отчет!Y30</f>
        <v>1179</v>
      </c>
      <c r="H23" s="22">
        <f>Отчет!AC30</f>
        <v>0</v>
      </c>
      <c r="I23" s="22">
        <f>Отчет!AE30</f>
        <v>1179</v>
      </c>
      <c r="J23" s="22">
        <f>Отчет!AJ30</f>
        <v>3135</v>
      </c>
      <c r="K23" s="22">
        <f>Отчет!AQ30</f>
        <v>0</v>
      </c>
      <c r="L23" s="22">
        <f>Отчет!AX30</f>
        <v>198092</v>
      </c>
      <c r="M23" s="22">
        <f>Отчет!BB30</f>
        <v>198092</v>
      </c>
      <c r="N23" s="22">
        <f>Отчет!BD30</f>
        <v>164322</v>
      </c>
      <c r="O23" s="22">
        <f>Отчет!BE30</f>
        <v>198092</v>
      </c>
      <c r="P23" s="22">
        <f>Отчет!BJ30</f>
        <v>0</v>
      </c>
      <c r="Q23" s="22">
        <f>Отчет!BK30</f>
        <v>846</v>
      </c>
      <c r="R23" s="22">
        <f>Отчет!BO30</f>
        <v>0</v>
      </c>
      <c r="S23" s="22">
        <f>Отчет!BS30</f>
        <v>0</v>
      </c>
      <c r="T23" s="22">
        <f>Отчет!BW30</f>
        <v>52797</v>
      </c>
    </row>
    <row r="24" spans="1:20" s="23" customFormat="1" ht="12.75">
      <c r="A24" s="21">
        <v>21</v>
      </c>
      <c r="B24" s="22">
        <v>33226</v>
      </c>
      <c r="C24" s="22" t="s">
        <v>20</v>
      </c>
      <c r="D24" s="22">
        <f>Отчет!K31</f>
        <v>17533</v>
      </c>
      <c r="E24" s="22">
        <f>Отчет!M31</f>
        <v>0</v>
      </c>
      <c r="F24" s="22">
        <f>Отчет!R31</f>
        <v>8133</v>
      </c>
      <c r="G24" s="22">
        <f>Отчет!Y31</f>
        <v>0</v>
      </c>
      <c r="H24" s="22">
        <f>Отчет!AC31</f>
        <v>0</v>
      </c>
      <c r="I24" s="22">
        <f>Отчет!AE31</f>
        <v>0</v>
      </c>
      <c r="J24" s="22">
        <f>Отчет!AJ31</f>
        <v>0</v>
      </c>
      <c r="K24" s="22">
        <f>Отчет!AQ31</f>
        <v>0</v>
      </c>
      <c r="L24" s="22">
        <f>Отчет!AX31</f>
        <v>101255</v>
      </c>
      <c r="M24" s="22">
        <f>Отчет!BB31</f>
        <v>101255</v>
      </c>
      <c r="N24" s="22">
        <f>Отчет!BD31</f>
        <v>101255</v>
      </c>
      <c r="O24" s="22">
        <f>Отчет!BE31</f>
        <v>100067</v>
      </c>
      <c r="P24" s="22">
        <f>Отчет!BJ31</f>
        <v>0</v>
      </c>
      <c r="Q24" s="22">
        <f>Отчет!BK31</f>
        <v>0</v>
      </c>
      <c r="R24" s="22">
        <f>Отчет!BO31</f>
        <v>0</v>
      </c>
      <c r="S24" s="22">
        <f>Отчет!BS31</f>
        <v>0</v>
      </c>
      <c r="T24" s="22">
        <f>Отчет!BW31</f>
        <v>13014</v>
      </c>
    </row>
    <row r="25" spans="1:20" s="23" customFormat="1" ht="12.75">
      <c r="A25" s="21">
        <v>22</v>
      </c>
      <c r="B25" s="22">
        <v>33227</v>
      </c>
      <c r="C25" s="22" t="s">
        <v>21</v>
      </c>
      <c r="D25" s="22">
        <f>Отчет!K32</f>
        <v>6617</v>
      </c>
      <c r="E25" s="22">
        <f>Отчет!M32</f>
        <v>1418</v>
      </c>
      <c r="F25" s="22">
        <f>Отчет!R32</f>
        <v>5587</v>
      </c>
      <c r="G25" s="22">
        <f>Отчет!Y32</f>
        <v>0</v>
      </c>
      <c r="H25" s="22">
        <f>Отчет!AC32</f>
        <v>0</v>
      </c>
      <c r="I25" s="22">
        <f>Отчет!AE32</f>
        <v>0</v>
      </c>
      <c r="J25" s="22">
        <f>Отчет!AJ32</f>
        <v>1535</v>
      </c>
      <c r="K25" s="22">
        <f>Отчет!AQ32</f>
        <v>0</v>
      </c>
      <c r="L25" s="22">
        <f>Отчет!AX32</f>
        <v>42767</v>
      </c>
      <c r="M25" s="22">
        <f>Отчет!BB32</f>
        <v>41367</v>
      </c>
      <c r="N25" s="22">
        <f>Отчет!BD32</f>
        <v>41367</v>
      </c>
      <c r="O25" s="22">
        <f>Отчет!BE32</f>
        <v>42767</v>
      </c>
      <c r="P25" s="22">
        <f>Отчет!BJ32</f>
        <v>0</v>
      </c>
      <c r="Q25" s="22">
        <f>Отчет!BK32</f>
        <v>0</v>
      </c>
      <c r="R25" s="22">
        <f>Отчет!BO32</f>
        <v>0</v>
      </c>
      <c r="S25" s="22">
        <f>Отчет!BS32</f>
        <v>0</v>
      </c>
      <c r="T25" s="22">
        <f>Отчет!BW32</f>
        <v>6531</v>
      </c>
    </row>
    <row r="26" spans="1:20" s="23" customFormat="1" ht="12.75">
      <c r="A26" s="21">
        <v>23</v>
      </c>
      <c r="B26" s="22">
        <v>33230</v>
      </c>
      <c r="C26" s="22" t="s">
        <v>22</v>
      </c>
      <c r="D26" s="22">
        <f>Отчет!K33</f>
        <v>19628</v>
      </c>
      <c r="E26" s="22">
        <f>Отчет!M33</f>
        <v>1630</v>
      </c>
      <c r="F26" s="22">
        <f>Отчет!R33</f>
        <v>10594</v>
      </c>
      <c r="G26" s="22">
        <f>Отчет!Y33</f>
        <v>4733</v>
      </c>
      <c r="H26" s="22">
        <f>Отчет!AC33</f>
        <v>0</v>
      </c>
      <c r="I26" s="22">
        <f>Отчет!AE33</f>
        <v>1715</v>
      </c>
      <c r="J26" s="22">
        <f>Отчет!AJ33</f>
        <v>0</v>
      </c>
      <c r="K26" s="22">
        <f>Отчет!AQ33</f>
        <v>0</v>
      </c>
      <c r="L26" s="22">
        <f>Отчет!AX33</f>
        <v>138940</v>
      </c>
      <c r="M26" s="22">
        <f>Отчет!BB33</f>
        <v>131546</v>
      </c>
      <c r="N26" s="22">
        <f>Отчет!BD33</f>
        <v>113691</v>
      </c>
      <c r="O26" s="22">
        <f>Отчет!BE33</f>
        <v>131430</v>
      </c>
      <c r="P26" s="22">
        <f>Отчет!BJ33</f>
        <v>0</v>
      </c>
      <c r="Q26" s="22">
        <f>Отчет!BK33</f>
        <v>0</v>
      </c>
      <c r="R26" s="22">
        <f>Отчет!BO33</f>
        <v>0</v>
      </c>
      <c r="S26" s="22">
        <f>Отчет!BS33</f>
        <v>0</v>
      </c>
      <c r="T26" s="22">
        <f>Отчет!BW33</f>
        <v>0</v>
      </c>
    </row>
    <row r="27" spans="1:20" s="23" customFormat="1" ht="12.75">
      <c r="A27" s="21">
        <v>24</v>
      </c>
      <c r="B27" s="22">
        <v>33245</v>
      </c>
      <c r="C27" s="22" t="s">
        <v>23</v>
      </c>
      <c r="D27" s="22">
        <f>Отчет!K34</f>
        <v>15504</v>
      </c>
      <c r="E27" s="22">
        <f>Отчет!M34</f>
        <v>0</v>
      </c>
      <c r="F27" s="22">
        <f>Отчет!R34</f>
        <v>5126</v>
      </c>
      <c r="G27" s="22">
        <f>Отчет!Y34</f>
        <v>14840</v>
      </c>
      <c r="H27" s="22">
        <f>Отчет!AC34</f>
        <v>0</v>
      </c>
      <c r="I27" s="22">
        <f>Отчет!AE34</f>
        <v>7623</v>
      </c>
      <c r="J27" s="22">
        <f>Отчет!AJ34</f>
        <v>3644</v>
      </c>
      <c r="K27" s="22">
        <f>Отчет!AQ34</f>
        <v>0</v>
      </c>
      <c r="L27" s="22">
        <f>Отчет!AX34</f>
        <v>97833</v>
      </c>
      <c r="M27" s="22">
        <f>Отчет!BB34</f>
        <v>97833</v>
      </c>
      <c r="N27" s="22">
        <f>Отчет!BD34</f>
        <v>97833</v>
      </c>
      <c r="O27" s="22">
        <f>Отчет!BE34</f>
        <v>97833</v>
      </c>
      <c r="P27" s="22">
        <f>Отчет!BJ34</f>
        <v>0</v>
      </c>
      <c r="Q27" s="22">
        <f>Отчет!BK34</f>
        <v>0</v>
      </c>
      <c r="R27" s="22">
        <f>Отчет!BO34</f>
        <v>0</v>
      </c>
      <c r="S27" s="22">
        <f>Отчет!BS34</f>
        <v>0</v>
      </c>
      <c r="T27" s="22">
        <f>Отчет!BW34</f>
        <v>5444</v>
      </c>
    </row>
    <row r="28" spans="1:20" s="23" customFormat="1" ht="12.75">
      <c r="A28" s="21">
        <v>25</v>
      </c>
      <c r="B28" s="22">
        <v>33234</v>
      </c>
      <c r="C28" s="22" t="s">
        <v>24</v>
      </c>
      <c r="D28" s="22">
        <f>Отчет!K35</f>
        <v>2164</v>
      </c>
      <c r="E28" s="22">
        <f>Отчет!M35</f>
        <v>0</v>
      </c>
      <c r="F28" s="22">
        <f>Отчет!R35</f>
        <v>1730</v>
      </c>
      <c r="G28" s="22">
        <f>Отчет!Y35</f>
        <v>2475</v>
      </c>
      <c r="H28" s="22">
        <f>Отчет!AC35</f>
        <v>2475</v>
      </c>
      <c r="I28" s="22">
        <f>Отчет!AE35</f>
        <v>0</v>
      </c>
      <c r="J28" s="22">
        <f>Отчет!AJ35</f>
        <v>0</v>
      </c>
      <c r="K28" s="22">
        <f>Отчет!AQ35</f>
        <v>0</v>
      </c>
      <c r="L28" s="22">
        <f>Отчет!AX35</f>
        <v>4700</v>
      </c>
      <c r="M28" s="22">
        <f>Отчет!BB35</f>
        <v>1600</v>
      </c>
      <c r="N28" s="22">
        <f>Отчет!BD35</f>
        <v>3000</v>
      </c>
      <c r="O28" s="22">
        <f>Отчет!BE35</f>
        <v>3000</v>
      </c>
      <c r="P28" s="22">
        <f>Отчет!BJ35</f>
        <v>0</v>
      </c>
      <c r="Q28" s="22">
        <f>Отчет!BK35</f>
        <v>0</v>
      </c>
      <c r="R28" s="22">
        <f>Отчет!BO35</f>
        <v>0</v>
      </c>
      <c r="S28" s="22">
        <f>Отчет!BS35</f>
        <v>0</v>
      </c>
      <c r="T28" s="22">
        <f>Отчет!BW35</f>
        <v>0</v>
      </c>
    </row>
    <row r="29" spans="1:20" s="23" customFormat="1" ht="12.75">
      <c r="A29" s="21">
        <v>26</v>
      </c>
      <c r="B29" s="22">
        <v>33237</v>
      </c>
      <c r="C29" s="22" t="s">
        <v>25</v>
      </c>
      <c r="D29" s="22">
        <f>Отчет!K36</f>
        <v>17924</v>
      </c>
      <c r="E29" s="22">
        <f>Отчет!M36</f>
        <v>0</v>
      </c>
      <c r="F29" s="22">
        <f>Отчет!R36</f>
        <v>17924</v>
      </c>
      <c r="G29" s="22">
        <f>Отчет!Y36</f>
        <v>24354</v>
      </c>
      <c r="H29" s="22">
        <f>Отчет!AC36</f>
        <v>0</v>
      </c>
      <c r="I29" s="22">
        <f>Отчет!AE36</f>
        <v>0</v>
      </c>
      <c r="J29" s="22">
        <f>Отчет!AJ36</f>
        <v>0</v>
      </c>
      <c r="K29" s="22">
        <f>Отчет!AQ36</f>
        <v>0</v>
      </c>
      <c r="L29" s="22">
        <f>Отчет!AX36</f>
        <v>76091</v>
      </c>
      <c r="M29" s="22">
        <f>Отчет!BB36</f>
        <v>72106</v>
      </c>
      <c r="N29" s="22">
        <f>Отчет!BD36</f>
        <v>72106</v>
      </c>
      <c r="O29" s="22">
        <f>Отчет!BE36</f>
        <v>72106</v>
      </c>
      <c r="P29" s="22">
        <f>Отчет!BJ36</f>
        <v>0</v>
      </c>
      <c r="Q29" s="22">
        <f>Отчет!BK36</f>
        <v>0</v>
      </c>
      <c r="R29" s="22">
        <f>Отчет!BO36</f>
        <v>0</v>
      </c>
      <c r="S29" s="22">
        <f>Отчет!BS36</f>
        <v>0</v>
      </c>
      <c r="T29" s="22">
        <f>Отчет!BW36</f>
        <v>7305</v>
      </c>
    </row>
    <row r="30" spans="1:20" s="23" customFormat="1" ht="12.75">
      <c r="A30" s="21">
        <v>27</v>
      </c>
      <c r="B30" s="22">
        <v>33240</v>
      </c>
      <c r="C30" s="22" t="s">
        <v>26</v>
      </c>
      <c r="D30" s="22">
        <f>Отчет!K37</f>
        <v>4730</v>
      </c>
      <c r="E30" s="22">
        <f>Отчет!M37</f>
        <v>0</v>
      </c>
      <c r="F30" s="22">
        <f>Отчет!R37</f>
        <v>1980</v>
      </c>
      <c r="G30" s="22">
        <f>Отчет!Y37</f>
        <v>2300</v>
      </c>
      <c r="H30" s="22">
        <f>Отчет!AC37</f>
        <v>0</v>
      </c>
      <c r="I30" s="22">
        <f>Отчет!AE37</f>
        <v>2300</v>
      </c>
      <c r="J30" s="22">
        <f>Отчет!AJ37</f>
        <v>1022</v>
      </c>
      <c r="K30" s="22">
        <f>Отчет!AQ37</f>
        <v>0</v>
      </c>
      <c r="L30" s="22">
        <f>Отчет!AX37</f>
        <v>31906</v>
      </c>
      <c r="M30" s="22">
        <f>Отчет!BB37</f>
        <v>26667</v>
      </c>
      <c r="N30" s="22">
        <f>Отчет!BD37</f>
        <v>29239</v>
      </c>
      <c r="O30" s="22">
        <f>Отчет!BE37</f>
        <v>31906</v>
      </c>
      <c r="P30" s="22">
        <f>Отчет!BJ37</f>
        <v>0</v>
      </c>
      <c r="Q30" s="22">
        <f>Отчет!BK37</f>
        <v>0</v>
      </c>
      <c r="R30" s="22">
        <f>Отчет!BO37</f>
        <v>0</v>
      </c>
      <c r="S30" s="22">
        <f>Отчет!BS37</f>
        <v>1</v>
      </c>
      <c r="T30" s="22">
        <f>Отчет!BW37</f>
        <v>2303</v>
      </c>
    </row>
    <row r="31" spans="1:20" s="23" customFormat="1" ht="12.75">
      <c r="A31" s="21">
        <v>28</v>
      </c>
      <c r="B31" s="22">
        <v>33243</v>
      </c>
      <c r="C31" s="22" t="s">
        <v>27</v>
      </c>
      <c r="D31" s="22">
        <f>Отчет!K38</f>
        <v>12827</v>
      </c>
      <c r="E31" s="22">
        <f>Отчет!M38</f>
        <v>734</v>
      </c>
      <c r="F31" s="22">
        <f>Отчет!R38</f>
        <v>5858</v>
      </c>
      <c r="G31" s="22">
        <f>Отчет!Y38</f>
        <v>13285</v>
      </c>
      <c r="H31" s="22">
        <f>Отчет!AC38</f>
        <v>5888</v>
      </c>
      <c r="I31" s="22">
        <f>Отчет!AE38</f>
        <v>756</v>
      </c>
      <c r="J31" s="22">
        <f>Отчет!AJ38</f>
        <v>1901.4</v>
      </c>
      <c r="K31" s="22">
        <f>Отчет!AQ38</f>
        <v>0</v>
      </c>
      <c r="L31" s="22">
        <f>Отчет!AX38</f>
        <v>42208</v>
      </c>
      <c r="M31" s="22">
        <f>Отчет!BB38</f>
        <v>0</v>
      </c>
      <c r="N31" s="22">
        <f>Отчет!BD38</f>
        <v>4487</v>
      </c>
      <c r="O31" s="22">
        <f>Отчет!BE38</f>
        <v>40700</v>
      </c>
      <c r="P31" s="22">
        <f>Отчет!BJ38</f>
        <v>0</v>
      </c>
      <c r="Q31" s="22">
        <f>Отчет!BK38</f>
        <v>0</v>
      </c>
      <c r="R31" s="22">
        <f>Отчет!BO38</f>
        <v>0</v>
      </c>
      <c r="S31" s="22">
        <f>Отчет!BS38</f>
        <v>0</v>
      </c>
      <c r="T31" s="22">
        <f>Отчет!BW38</f>
        <v>2121</v>
      </c>
    </row>
    <row r="32" spans="1:20" s="23" customFormat="1" ht="12.75">
      <c r="A32" s="21">
        <v>29</v>
      </c>
      <c r="B32" s="22">
        <v>33247</v>
      </c>
      <c r="C32" s="22" t="s">
        <v>28</v>
      </c>
      <c r="D32" s="22">
        <f>Отчет!K39</f>
        <v>3114</v>
      </c>
      <c r="E32" s="22">
        <f>Отчет!M39</f>
        <v>0</v>
      </c>
      <c r="F32" s="22">
        <f>Отчет!R39</f>
        <v>1929</v>
      </c>
      <c r="G32" s="22">
        <f>Отчет!Y39</f>
        <v>9100</v>
      </c>
      <c r="H32" s="22">
        <f>Отчет!AC39</f>
        <v>600</v>
      </c>
      <c r="I32" s="22">
        <f>Отчет!AE39</f>
        <v>0</v>
      </c>
      <c r="J32" s="22">
        <f>Отчет!AJ39</f>
        <v>95</v>
      </c>
      <c r="K32" s="22">
        <f>Отчет!AQ39</f>
        <v>0</v>
      </c>
      <c r="L32" s="22">
        <f>Отчет!AX39</f>
        <v>8560</v>
      </c>
      <c r="M32" s="22">
        <f>Отчет!BB39</f>
        <v>8360</v>
      </c>
      <c r="N32" s="22">
        <f>Отчет!BD39</f>
        <v>8360</v>
      </c>
      <c r="O32" s="22">
        <f>Отчет!BE39</f>
        <v>8360</v>
      </c>
      <c r="P32" s="22">
        <f>Отчет!BJ39</f>
        <v>0</v>
      </c>
      <c r="Q32" s="22">
        <f>Отчет!BK39</f>
        <v>0</v>
      </c>
      <c r="R32" s="22">
        <f>Отчет!BO39</f>
        <v>0</v>
      </c>
      <c r="S32" s="22">
        <f>Отчет!BS39</f>
        <v>0</v>
      </c>
      <c r="T32" s="22">
        <f>Отчет!BW39</f>
        <v>210</v>
      </c>
    </row>
    <row r="33" spans="1:20" s="23" customFormat="1" ht="12.75">
      <c r="A33" s="21">
        <v>30</v>
      </c>
      <c r="B33" s="22">
        <v>33401</v>
      </c>
      <c r="C33" s="22" t="s">
        <v>29</v>
      </c>
      <c r="D33" s="22">
        <f>Отчет!K40</f>
        <v>12052</v>
      </c>
      <c r="E33" s="22">
        <f>Отчет!M40</f>
        <v>320</v>
      </c>
      <c r="F33" s="22">
        <f>Отчет!R40</f>
        <v>6010</v>
      </c>
      <c r="G33" s="22">
        <f>Отчет!Y40</f>
        <v>0</v>
      </c>
      <c r="H33" s="22">
        <f>Отчет!AC40</f>
        <v>0</v>
      </c>
      <c r="I33" s="22">
        <f>Отчет!AE40</f>
        <v>0</v>
      </c>
      <c r="J33" s="22">
        <f>Отчет!AJ40</f>
        <v>0</v>
      </c>
      <c r="K33" s="22">
        <f>Отчет!AQ40</f>
        <v>0</v>
      </c>
      <c r="L33" s="22">
        <f>Отчет!AX40</f>
        <v>113638</v>
      </c>
      <c r="M33" s="22">
        <f>Отчет!BB40</f>
        <v>128454</v>
      </c>
      <c r="N33" s="22">
        <f>Отчет!BD40</f>
        <v>128454</v>
      </c>
      <c r="O33" s="22">
        <f>Отчет!BE40</f>
        <v>125567</v>
      </c>
      <c r="P33" s="22">
        <f>Отчет!BJ40</f>
        <v>0</v>
      </c>
      <c r="Q33" s="22">
        <f>Отчет!BK40</f>
        <v>0</v>
      </c>
      <c r="R33" s="22">
        <f>Отчет!BO40</f>
        <v>0</v>
      </c>
      <c r="S33" s="22">
        <f>Отчет!BS40</f>
        <v>0</v>
      </c>
      <c r="T33" s="22">
        <f>Отчет!BW40</f>
        <v>46885</v>
      </c>
    </row>
    <row r="34" spans="1:20" s="12" customFormat="1" ht="12.75">
      <c r="A34" s="10">
        <v>32</v>
      </c>
      <c r="B34" s="11">
        <v>33210</v>
      </c>
      <c r="C34" s="11" t="s">
        <v>30</v>
      </c>
      <c r="D34" s="11">
        <f>Отчет!K42</f>
        <v>5737</v>
      </c>
      <c r="E34" s="11">
        <f>Отчет!M42</f>
        <v>250</v>
      </c>
      <c r="F34" s="11">
        <f>Отчет!R42</f>
        <v>1646</v>
      </c>
      <c r="G34" s="11">
        <f>Отчет!Y42</f>
        <v>21695</v>
      </c>
      <c r="H34" s="11">
        <f>Отчет!AC42</f>
        <v>15000</v>
      </c>
      <c r="I34" s="11">
        <f>Отчет!AE42</f>
        <v>2202</v>
      </c>
      <c r="J34" s="11">
        <f>Отчет!AJ42</f>
        <v>320</v>
      </c>
      <c r="K34" s="11">
        <f>Отчет!AQ42</f>
        <v>0</v>
      </c>
      <c r="L34" s="11">
        <f>Отчет!AX42</f>
        <v>8009</v>
      </c>
      <c r="M34" s="11">
        <f>Отчет!BB42</f>
        <v>0</v>
      </c>
      <c r="N34" s="11">
        <f>Отчет!BD42</f>
        <v>8009</v>
      </c>
      <c r="O34" s="11">
        <f>Отчет!BE42</f>
        <v>0</v>
      </c>
      <c r="P34" s="11">
        <f>Отчет!BJ42</f>
        <v>0</v>
      </c>
      <c r="Q34" s="11">
        <f>Отчет!BK42</f>
        <v>0</v>
      </c>
      <c r="R34" s="11">
        <f>Отчет!BO42</f>
        <v>0</v>
      </c>
      <c r="S34" s="11">
        <f>Отчет!BS42</f>
        <v>0</v>
      </c>
      <c r="T34" s="11">
        <f>Отчет!BW42</f>
        <v>0</v>
      </c>
    </row>
    <row r="35" spans="1:20" s="12" customFormat="1" ht="12.75">
      <c r="A35" s="10">
        <v>33</v>
      </c>
      <c r="B35" s="11">
        <v>33216</v>
      </c>
      <c r="C35" s="11" t="s">
        <v>31</v>
      </c>
      <c r="D35" s="11">
        <f>Отчет!K43</f>
        <v>0</v>
      </c>
      <c r="E35" s="11">
        <f>Отчет!M43</f>
        <v>0</v>
      </c>
      <c r="F35" s="11">
        <f>Отчет!R43</f>
        <v>0</v>
      </c>
      <c r="G35" s="11">
        <f>Отчет!Y43</f>
        <v>0</v>
      </c>
      <c r="H35" s="11">
        <f>Отчет!AC43</f>
        <v>0</v>
      </c>
      <c r="I35" s="11">
        <f>Отчет!AE43</f>
        <v>0</v>
      </c>
      <c r="J35" s="11">
        <f>Отчет!AJ43</f>
        <v>0</v>
      </c>
      <c r="K35" s="11">
        <f>Отчет!AQ43</f>
        <v>0</v>
      </c>
      <c r="L35" s="11">
        <f>Отчет!AX43</f>
        <v>0</v>
      </c>
      <c r="M35" s="11">
        <f>Отчет!BB43</f>
        <v>0</v>
      </c>
      <c r="N35" s="11">
        <f>Отчет!BD43</f>
        <v>0</v>
      </c>
      <c r="O35" s="11">
        <f>Отчет!BE43</f>
        <v>0</v>
      </c>
      <c r="P35" s="11">
        <f>Отчет!BJ43</f>
        <v>0</v>
      </c>
      <c r="Q35" s="11">
        <f>Отчет!BK43</f>
        <v>0</v>
      </c>
      <c r="R35" s="11">
        <f>Отчет!BO43</f>
        <v>0</v>
      </c>
      <c r="S35" s="11">
        <f>Отчет!BS43</f>
        <v>0</v>
      </c>
      <c r="T35" s="11">
        <f>Отчет!BW43</f>
        <v>0</v>
      </c>
    </row>
    <row r="36" spans="1:20" s="12" customFormat="1" ht="12.75">
      <c r="A36" s="10">
        <v>34</v>
      </c>
      <c r="B36" s="11">
        <v>33217</v>
      </c>
      <c r="C36" s="11" t="s">
        <v>32</v>
      </c>
      <c r="D36" s="11">
        <f>Отчет!K44</f>
        <v>3475</v>
      </c>
      <c r="E36" s="11">
        <f>Отчет!M44</f>
        <v>937</v>
      </c>
      <c r="F36" s="11">
        <f>Отчет!R44</f>
        <v>2534</v>
      </c>
      <c r="G36" s="11">
        <f>Отчет!Y44</f>
        <v>0</v>
      </c>
      <c r="H36" s="11">
        <f>Отчет!AC44</f>
        <v>0</v>
      </c>
      <c r="I36" s="11">
        <f>Отчет!AE44</f>
        <v>0</v>
      </c>
      <c r="J36" s="11">
        <f>Отчет!AJ44</f>
        <v>1254</v>
      </c>
      <c r="K36" s="11">
        <f>Отчет!AQ44</f>
        <v>0</v>
      </c>
      <c r="L36" s="11">
        <f>Отчет!AX44</f>
        <v>16521</v>
      </c>
      <c r="M36" s="11">
        <f>Отчет!BB44</f>
        <v>0</v>
      </c>
      <c r="N36" s="11">
        <f>Отчет!BD44</f>
        <v>16521</v>
      </c>
      <c r="O36" s="11">
        <f>Отчет!BE44</f>
        <v>0</v>
      </c>
      <c r="P36" s="11">
        <f>Отчет!BJ44</f>
        <v>0</v>
      </c>
      <c r="Q36" s="11">
        <f>Отчет!BK44</f>
        <v>0</v>
      </c>
      <c r="R36" s="11">
        <f>Отчет!BO44</f>
        <v>0</v>
      </c>
      <c r="S36" s="11">
        <f>Отчет!BS44</f>
        <v>0</v>
      </c>
      <c r="T36" s="11">
        <f>Отчет!BW44</f>
        <v>2229</v>
      </c>
    </row>
    <row r="37" spans="1:20" s="12" customFormat="1" ht="12.75">
      <c r="A37" s="10">
        <v>35</v>
      </c>
      <c r="B37" s="11">
        <v>33221</v>
      </c>
      <c r="C37" s="11" t="s">
        <v>33</v>
      </c>
      <c r="D37" s="11">
        <f>Отчет!K45</f>
        <v>816</v>
      </c>
      <c r="E37" s="11">
        <f>Отчет!M45</f>
        <v>0</v>
      </c>
      <c r="F37" s="11">
        <f>Отчет!R45</f>
        <v>891</v>
      </c>
      <c r="G37" s="11">
        <f>Отчет!Y45</f>
        <v>1248</v>
      </c>
      <c r="H37" s="11">
        <f>Отчет!AC45</f>
        <v>0</v>
      </c>
      <c r="I37" s="11">
        <f>Отчет!AE45</f>
        <v>0</v>
      </c>
      <c r="J37" s="11">
        <f>Отчет!AJ45</f>
        <v>0</v>
      </c>
      <c r="K37" s="11">
        <f>Отчет!AQ45</f>
        <v>0</v>
      </c>
      <c r="L37" s="11">
        <f>Отчет!AX45</f>
        <v>0</v>
      </c>
      <c r="M37" s="11">
        <f>Отчет!BB45</f>
        <v>0</v>
      </c>
      <c r="N37" s="11">
        <f>Отчет!BD45</f>
        <v>0</v>
      </c>
      <c r="O37" s="11">
        <f>Отчет!BE45</f>
        <v>0</v>
      </c>
      <c r="P37" s="11">
        <f>Отчет!BJ45</f>
        <v>0</v>
      </c>
      <c r="Q37" s="11">
        <f>Отчет!BK45</f>
        <v>0</v>
      </c>
      <c r="R37" s="11">
        <f>Отчет!BO45</f>
        <v>0</v>
      </c>
      <c r="S37" s="11">
        <f>Отчет!BS45</f>
        <v>0</v>
      </c>
      <c r="T37" s="11">
        <f>Отчет!BW45</f>
        <v>0</v>
      </c>
    </row>
    <row r="38" spans="1:20" s="12" customFormat="1" ht="12.75">
      <c r="A38" s="10">
        <v>36</v>
      </c>
      <c r="B38" s="11">
        <v>33223</v>
      </c>
      <c r="C38" s="11" t="s">
        <v>34</v>
      </c>
      <c r="D38" s="11">
        <f>Отчет!K46</f>
        <v>13606</v>
      </c>
      <c r="E38" s="11">
        <f>Отчет!M46</f>
        <v>0</v>
      </c>
      <c r="F38" s="11">
        <f>Отчет!R46</f>
        <v>5466</v>
      </c>
      <c r="G38" s="11">
        <f>Отчет!Y46</f>
        <v>33160</v>
      </c>
      <c r="H38" s="11">
        <f>Отчет!AC46</f>
        <v>0</v>
      </c>
      <c r="I38" s="11">
        <f>Отчет!AE46</f>
        <v>3525</v>
      </c>
      <c r="J38" s="11">
        <f>Отчет!AJ46</f>
        <v>4606</v>
      </c>
      <c r="K38" s="11">
        <f>Отчет!AQ46</f>
        <v>0</v>
      </c>
      <c r="L38" s="11">
        <f>Отчет!AX46</f>
        <v>14746</v>
      </c>
      <c r="M38" s="11">
        <f>Отчет!BB46</f>
        <v>0</v>
      </c>
      <c r="N38" s="11">
        <f>Отчет!BD46</f>
        <v>0</v>
      </c>
      <c r="O38" s="11">
        <f>Отчет!BE46</f>
        <v>0</v>
      </c>
      <c r="P38" s="11">
        <f>Отчет!BJ46</f>
        <v>0</v>
      </c>
      <c r="Q38" s="11">
        <f>Отчет!BK46</f>
        <v>0</v>
      </c>
      <c r="R38" s="11">
        <f>Отчет!BO46</f>
        <v>0</v>
      </c>
      <c r="S38" s="11">
        <f>Отчет!BS46</f>
        <v>0</v>
      </c>
      <c r="T38" s="11">
        <f>Отчет!BW46</f>
        <v>0</v>
      </c>
    </row>
    <row r="39" spans="1:20" s="12" customFormat="1" ht="12.75">
      <c r="A39" s="10">
        <v>37</v>
      </c>
      <c r="B39" s="11">
        <v>33231</v>
      </c>
      <c r="C39" s="11" t="s">
        <v>35</v>
      </c>
      <c r="D39" s="11">
        <f>Отчет!K47</f>
        <v>11111</v>
      </c>
      <c r="E39" s="11">
        <f>Отчет!M47</f>
        <v>220</v>
      </c>
      <c r="F39" s="11">
        <f>Отчет!R47</f>
        <v>6318</v>
      </c>
      <c r="G39" s="11">
        <f>Отчет!Y47</f>
        <v>19874</v>
      </c>
      <c r="H39" s="11">
        <f>Отчет!AC47</f>
        <v>2509</v>
      </c>
      <c r="I39" s="11">
        <f>Отчет!AE47</f>
        <v>14262</v>
      </c>
      <c r="J39" s="11">
        <f>Отчет!AJ47</f>
        <v>0</v>
      </c>
      <c r="K39" s="11">
        <f>Отчет!AQ47</f>
        <v>0</v>
      </c>
      <c r="L39" s="11">
        <f>Отчет!AX47</f>
        <v>78721</v>
      </c>
      <c r="M39" s="11">
        <f>Отчет!BB47</f>
        <v>67796</v>
      </c>
      <c r="N39" s="11">
        <f>Отчет!BD47</f>
        <v>56119</v>
      </c>
      <c r="O39" s="11">
        <f>Отчет!BE47</f>
        <v>78721</v>
      </c>
      <c r="P39" s="11">
        <f>Отчет!BJ47</f>
        <v>0</v>
      </c>
      <c r="Q39" s="11">
        <f>Отчет!BK47</f>
        <v>0</v>
      </c>
      <c r="R39" s="11">
        <f>Отчет!BO47</f>
        <v>0</v>
      </c>
      <c r="S39" s="11">
        <f>Отчет!BS47</f>
        <v>0</v>
      </c>
      <c r="T39" s="11">
        <f>Отчет!BW47</f>
        <v>6257</v>
      </c>
    </row>
    <row r="40" spans="1:20" s="12" customFormat="1" ht="12.75">
      <c r="A40" s="10">
        <v>38</v>
      </c>
      <c r="B40" s="11">
        <v>33233</v>
      </c>
      <c r="C40" s="11" t="s">
        <v>36</v>
      </c>
      <c r="D40" s="11">
        <f>Отчет!K48</f>
        <v>2900</v>
      </c>
      <c r="E40" s="11">
        <f>Отчет!M48</f>
        <v>0</v>
      </c>
      <c r="F40" s="11">
        <f>Отчет!R48</f>
        <v>2559</v>
      </c>
      <c r="G40" s="11">
        <f>Отчет!Y48</f>
        <v>2060</v>
      </c>
      <c r="H40" s="11">
        <f>Отчет!AC48</f>
        <v>0</v>
      </c>
      <c r="I40" s="11">
        <f>Отчет!AE48</f>
        <v>2060</v>
      </c>
      <c r="J40" s="11">
        <f>Отчет!AJ48</f>
        <v>0</v>
      </c>
      <c r="K40" s="11">
        <f>Отчет!AQ48</f>
        <v>0</v>
      </c>
      <c r="L40" s="11">
        <f>Отчет!AX48</f>
        <v>18583</v>
      </c>
      <c r="M40" s="11">
        <f>Отчет!BB48</f>
        <v>15500</v>
      </c>
      <c r="N40" s="11">
        <f>Отчет!BD48</f>
        <v>0</v>
      </c>
      <c r="O40" s="11">
        <f>Отчет!BE48</f>
        <v>0</v>
      </c>
      <c r="P40" s="11">
        <f>Отчет!BJ48</f>
        <v>0</v>
      </c>
      <c r="Q40" s="11">
        <f>Отчет!BK48</f>
        <v>0</v>
      </c>
      <c r="R40" s="11">
        <f>Отчет!BO48</f>
        <v>0</v>
      </c>
      <c r="S40" s="11">
        <f>Отчет!BS48</f>
        <v>0</v>
      </c>
      <c r="T40" s="11">
        <f>Отчет!BW48</f>
        <v>500</v>
      </c>
    </row>
    <row r="41" spans="1:20" s="12" customFormat="1" ht="12.75">
      <c r="A41" s="10">
        <v>39</v>
      </c>
      <c r="B41" s="11">
        <v>33236</v>
      </c>
      <c r="C41" s="11" t="s">
        <v>37</v>
      </c>
      <c r="D41" s="11">
        <f>Отчет!K49</f>
        <v>19004</v>
      </c>
      <c r="E41" s="11">
        <f>Отчет!M49</f>
        <v>172</v>
      </c>
      <c r="F41" s="11">
        <f>Отчет!R49</f>
        <v>5621</v>
      </c>
      <c r="G41" s="11">
        <f>Отчет!Y49</f>
        <v>55802</v>
      </c>
      <c r="H41" s="11">
        <f>Отчет!AC49</f>
        <v>0</v>
      </c>
      <c r="I41" s="11">
        <f>Отчет!AE49</f>
        <v>12072</v>
      </c>
      <c r="J41" s="11">
        <f>Отчет!AJ49</f>
        <v>0</v>
      </c>
      <c r="K41" s="11">
        <f>Отчет!AQ49</f>
        <v>0</v>
      </c>
      <c r="L41" s="11">
        <f>Отчет!AX49</f>
        <v>54165</v>
      </c>
      <c r="M41" s="11">
        <f>Отчет!BB49</f>
        <v>54165</v>
      </c>
      <c r="N41" s="11">
        <f>Отчет!BD49</f>
        <v>50245</v>
      </c>
      <c r="O41" s="11">
        <f>Отчет!BE49</f>
        <v>54165</v>
      </c>
      <c r="P41" s="11">
        <f>Отчет!BJ49</f>
        <v>0</v>
      </c>
      <c r="Q41" s="11">
        <f>Отчет!BK49</f>
        <v>0</v>
      </c>
      <c r="R41" s="11">
        <f>Отчет!BO49</f>
        <v>0</v>
      </c>
      <c r="S41" s="11">
        <f>Отчет!BS49</f>
        <v>0</v>
      </c>
      <c r="T41" s="11">
        <f>Отчет!BW49</f>
        <v>11791</v>
      </c>
    </row>
    <row r="42" spans="1:20" s="12" customFormat="1" ht="12.75">
      <c r="A42" s="10">
        <v>40</v>
      </c>
      <c r="B42" s="11">
        <v>33238</v>
      </c>
      <c r="C42" s="11" t="s">
        <v>38</v>
      </c>
      <c r="D42" s="11">
        <f>Отчет!K50</f>
        <v>1760</v>
      </c>
      <c r="E42" s="11">
        <f>Отчет!M50</f>
        <v>0</v>
      </c>
      <c r="F42" s="11">
        <f>Отчет!R50</f>
        <v>1569</v>
      </c>
      <c r="G42" s="11">
        <f>Отчет!Y50</f>
        <v>317</v>
      </c>
      <c r="H42" s="11">
        <f>Отчет!AC50</f>
        <v>0</v>
      </c>
      <c r="I42" s="11">
        <f>Отчет!AE50</f>
        <v>0</v>
      </c>
      <c r="J42" s="11">
        <f>Отчет!AJ50</f>
        <v>220</v>
      </c>
      <c r="K42" s="11">
        <f>Отчет!AQ50</f>
        <v>0</v>
      </c>
      <c r="L42" s="11">
        <f>Отчет!AX50</f>
        <v>7100</v>
      </c>
      <c r="M42" s="11">
        <f>Отчет!BB50</f>
        <v>4600</v>
      </c>
      <c r="N42" s="11">
        <f>Отчет!BD50</f>
        <v>0</v>
      </c>
      <c r="O42" s="11">
        <f>Отчет!BE50</f>
        <v>4600</v>
      </c>
      <c r="P42" s="11">
        <f>Отчет!BJ50</f>
        <v>0</v>
      </c>
      <c r="Q42" s="11">
        <f>Отчет!BK50</f>
        <v>0</v>
      </c>
      <c r="R42" s="11">
        <f>Отчет!BO50</f>
        <v>0</v>
      </c>
      <c r="S42" s="11">
        <f>Отчет!BS50</f>
        <v>0</v>
      </c>
      <c r="T42" s="11">
        <f>Отчет!BW50</f>
        <v>1250</v>
      </c>
    </row>
    <row r="43" spans="1:20" s="12" customFormat="1" ht="12.75">
      <c r="A43" s="10">
        <v>41</v>
      </c>
      <c r="B43" s="11">
        <v>33241</v>
      </c>
      <c r="C43" s="11" t="s">
        <v>39</v>
      </c>
      <c r="D43" s="11">
        <f>Отчет!K51</f>
        <v>18545</v>
      </c>
      <c r="E43" s="11">
        <f>Отчет!M51</f>
        <v>1672</v>
      </c>
      <c r="F43" s="11">
        <f>Отчет!R51</f>
        <v>6242</v>
      </c>
      <c r="G43" s="11">
        <f>Отчет!Y51</f>
        <v>50950</v>
      </c>
      <c r="H43" s="11">
        <f>Отчет!AC51</f>
        <v>0</v>
      </c>
      <c r="I43" s="11">
        <f>Отчет!AE51</f>
        <v>2155</v>
      </c>
      <c r="J43" s="11">
        <f>Отчет!AJ51</f>
        <v>3118</v>
      </c>
      <c r="K43" s="11">
        <f>Отчет!AQ51</f>
        <v>0</v>
      </c>
      <c r="L43" s="11">
        <f>Отчет!AX51</f>
        <v>32619</v>
      </c>
      <c r="M43" s="11">
        <f>Отчет!BB51</f>
        <v>24282</v>
      </c>
      <c r="N43" s="11">
        <f>Отчет!BD51</f>
        <v>32619</v>
      </c>
      <c r="O43" s="11">
        <f>Отчет!BE51</f>
        <v>32619</v>
      </c>
      <c r="P43" s="11">
        <f>Отчет!BJ51</f>
        <v>0</v>
      </c>
      <c r="Q43" s="11">
        <f>Отчет!BK51</f>
        <v>0</v>
      </c>
      <c r="R43" s="11">
        <f>Отчет!BO51</f>
        <v>0</v>
      </c>
      <c r="S43" s="11">
        <f>Отчет!BS51</f>
        <v>0</v>
      </c>
      <c r="T43" s="11">
        <f>Отчет!BW51</f>
        <v>0</v>
      </c>
    </row>
    <row r="44" spans="1:20" s="12" customFormat="1" ht="12.75">
      <c r="A44" s="10">
        <v>42</v>
      </c>
      <c r="B44" s="11">
        <v>33250</v>
      </c>
      <c r="C44" s="11" t="s">
        <v>40</v>
      </c>
      <c r="D44" s="11">
        <f>Отчет!K52</f>
        <v>1145</v>
      </c>
      <c r="E44" s="11">
        <f>Отчет!M52</f>
        <v>414</v>
      </c>
      <c r="F44" s="11">
        <f>Отчет!R52</f>
        <v>715</v>
      </c>
      <c r="G44" s="11">
        <f>Отчет!Y52</f>
        <v>0</v>
      </c>
      <c r="H44" s="11">
        <f>Отчет!AC52</f>
        <v>0</v>
      </c>
      <c r="I44" s="11">
        <f>Отчет!AE52</f>
        <v>0</v>
      </c>
      <c r="J44" s="11">
        <f>Отчет!AJ52</f>
        <v>181</v>
      </c>
      <c r="K44" s="11">
        <f>Отчет!AQ52</f>
        <v>0</v>
      </c>
      <c r="L44" s="11">
        <f>Отчет!AX52</f>
        <v>3627</v>
      </c>
      <c r="M44" s="11">
        <f>Отчет!BB52</f>
        <v>0</v>
      </c>
      <c r="N44" s="11">
        <f>Отчет!BD52</f>
        <v>0</v>
      </c>
      <c r="O44" s="11">
        <f>Отчет!BE52</f>
        <v>0</v>
      </c>
      <c r="P44" s="11">
        <f>Отчет!BJ52</f>
        <v>0</v>
      </c>
      <c r="Q44" s="11">
        <f>Отчет!BK52</f>
        <v>0</v>
      </c>
      <c r="R44" s="11">
        <f>Отчет!BO52</f>
        <v>0</v>
      </c>
      <c r="S44" s="11">
        <f>Отчет!BS52</f>
        <v>0</v>
      </c>
      <c r="T44" s="11">
        <f>Отчет!BW52</f>
        <v>1025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3"/>
  <sheetViews>
    <sheetView tabSelected="1" zoomScalePageLayoutView="0" workbookViewId="0" topLeftCell="A1">
      <pane xSplit="3" topLeftCell="G1" activePane="topRight" state="frozen"/>
      <selection pane="topLeft" activeCell="A1" sqref="A1"/>
      <selection pane="topRight" activeCell="CJ1" sqref="CJ1:DD16384"/>
    </sheetView>
  </sheetViews>
  <sheetFormatPr defaultColWidth="9.00390625" defaultRowHeight="12.75"/>
  <cols>
    <col min="1" max="1" width="0" style="1" hidden="1" customWidth="1"/>
    <col min="2" max="2" width="0.12890625" style="1" customWidth="1"/>
    <col min="3" max="3" width="21.25390625" style="1" customWidth="1"/>
    <col min="4" max="5" width="12.75390625" style="1" hidden="1" customWidth="1"/>
    <col min="6" max="6" width="10.75390625" style="1" hidden="1" customWidth="1"/>
    <col min="7" max="7" width="9.125" style="1" customWidth="1"/>
    <col min="8" max="8" width="6.25390625" style="1" hidden="1" customWidth="1"/>
    <col min="9" max="9" width="8.75390625" style="1" customWidth="1"/>
    <col min="10" max="10" width="6.25390625" style="1" customWidth="1"/>
    <col min="11" max="11" width="9.125" style="1" customWidth="1"/>
    <col min="12" max="12" width="8.75390625" style="1" customWidth="1"/>
    <col min="13" max="13" width="9.125" style="1" customWidth="1"/>
    <col min="14" max="14" width="8.75390625" style="1" customWidth="1"/>
    <col min="15" max="15" width="12.125" style="1" hidden="1" customWidth="1"/>
    <col min="16" max="16" width="8.125" style="1" hidden="1" customWidth="1"/>
    <col min="17" max="17" width="15.875" style="1" hidden="1" customWidth="1"/>
    <col min="18" max="18" width="9.125" style="1" customWidth="1"/>
    <col min="19" max="19" width="6.25390625" style="1" hidden="1" customWidth="1"/>
    <col min="20" max="20" width="8.75390625" style="1" customWidth="1"/>
    <col min="21" max="21" width="6.25390625" style="1" customWidth="1"/>
    <col min="22" max="22" width="13.125" style="1" hidden="1" customWidth="1"/>
    <col min="23" max="23" width="7.875" style="1" hidden="1" customWidth="1"/>
    <col min="24" max="24" width="13.125" style="1" hidden="1" customWidth="1"/>
    <col min="25" max="25" width="9.125" style="1" customWidth="1"/>
    <col min="26" max="26" width="6.25390625" style="1" hidden="1" customWidth="1"/>
    <col min="27" max="27" width="8.75390625" style="1" customWidth="1"/>
    <col min="28" max="28" width="6.625" style="1" customWidth="1"/>
    <col min="29" max="29" width="9.125" style="1" customWidth="1"/>
    <col min="30" max="30" width="10.625" style="1" hidden="1" customWidth="1"/>
    <col min="31" max="31" width="10.125" style="1" customWidth="1"/>
    <col min="32" max="32" width="6.25390625" style="1" customWidth="1"/>
    <col min="33" max="33" width="12.375" style="1" hidden="1" customWidth="1"/>
    <col min="34" max="34" width="8.375" style="1" hidden="1" customWidth="1"/>
    <col min="35" max="35" width="12.375" style="1" hidden="1" customWidth="1"/>
    <col min="36" max="36" width="9.125" style="1" customWidth="1"/>
    <col min="37" max="37" width="6.25390625" style="1" hidden="1" customWidth="1"/>
    <col min="38" max="38" width="8.75390625" style="1" customWidth="1"/>
    <col min="39" max="39" width="6.25390625" style="1" customWidth="1"/>
    <col min="40" max="42" width="12.00390625" style="1" hidden="1" customWidth="1"/>
    <col min="43" max="43" width="9.125" style="1" customWidth="1"/>
    <col min="44" max="44" width="6.25390625" style="1" hidden="1" customWidth="1"/>
    <col min="45" max="45" width="8.75390625" style="1" customWidth="1"/>
    <col min="46" max="46" width="6.25390625" style="1" hidden="1" customWidth="1"/>
    <col min="47" max="48" width="12.75390625" style="1" hidden="1" customWidth="1"/>
    <col min="49" max="49" width="10.625" style="1" hidden="1" customWidth="1"/>
    <col min="50" max="50" width="10.00390625" style="1" customWidth="1"/>
    <col min="51" max="51" width="6.25390625" style="1" hidden="1" customWidth="1"/>
    <col min="52" max="52" width="10.00390625" style="1" customWidth="1"/>
    <col min="53" max="53" width="7.00390625" style="1" customWidth="1"/>
    <col min="54" max="54" width="9.625" style="1" customWidth="1"/>
    <col min="55" max="55" width="9.25390625" style="1" hidden="1" customWidth="1"/>
    <col min="56" max="56" width="10.375" style="1" customWidth="1"/>
    <col min="57" max="57" width="10.00390625" style="1" customWidth="1"/>
    <col min="58" max="61" width="9.25390625" style="1" hidden="1" customWidth="1"/>
    <col min="62" max="62" width="11.00390625" style="1" customWidth="1"/>
    <col min="63" max="63" width="9.125" style="1" customWidth="1"/>
    <col min="64" max="64" width="8.75390625" style="1" customWidth="1"/>
    <col min="65" max="66" width="9.25390625" style="1" hidden="1" customWidth="1"/>
    <col min="67" max="67" width="9.125" style="1" customWidth="1"/>
    <col min="68" max="68" width="6.625" style="1" hidden="1" customWidth="1"/>
    <col min="69" max="69" width="8.75390625" style="1" customWidth="1"/>
    <col min="70" max="70" width="6.25390625" style="1" hidden="1" customWidth="1"/>
    <col min="71" max="71" width="9.25390625" style="1" bestFit="1" customWidth="1"/>
    <col min="72" max="74" width="9.25390625" style="1" hidden="1" customWidth="1"/>
    <col min="75" max="75" width="9.125" style="1" customWidth="1"/>
    <col min="76" max="76" width="6.25390625" style="1" customWidth="1"/>
    <col min="77" max="77" width="8.75390625" style="1" customWidth="1"/>
    <col min="78" max="78" width="6.25390625" style="1" customWidth="1"/>
    <col min="79" max="82" width="9.25390625" style="1" hidden="1" customWidth="1"/>
    <col min="83" max="83" width="9.125" style="1" hidden="1" customWidth="1"/>
    <col min="84" max="84" width="9.125" style="37" hidden="1" customWidth="1"/>
    <col min="85" max="85" width="8.75390625" style="1" customWidth="1"/>
    <col min="86" max="86" width="6.25390625" style="1" customWidth="1"/>
    <col min="87" max="87" width="12.00390625" style="1" customWidth="1"/>
    <col min="88" max="88" width="9.125" style="1" hidden="1" customWidth="1"/>
    <col min="89" max="89" width="8.75390625" style="1" hidden="1" customWidth="1"/>
    <col min="90" max="90" width="9.125" style="1" hidden="1" customWidth="1"/>
    <col min="91" max="91" width="8.75390625" style="1" hidden="1" customWidth="1"/>
    <col min="92" max="92" width="8.625" style="1" hidden="1" customWidth="1"/>
    <col min="93" max="94" width="9.25390625" style="1" hidden="1" customWidth="1"/>
    <col min="95" max="95" width="9.125" style="1" hidden="1" customWidth="1"/>
    <col min="96" max="96" width="8.75390625" style="1" hidden="1" customWidth="1"/>
    <col min="97" max="98" width="9.25390625" style="1" hidden="1" customWidth="1"/>
    <col min="99" max="99" width="9.125" style="1" hidden="1" customWidth="1"/>
    <col min="100" max="100" width="8.75390625" style="1" hidden="1" customWidth="1"/>
    <col min="101" max="101" width="9.125" style="1" hidden="1" customWidth="1"/>
    <col min="102" max="102" width="8.75390625" style="1" hidden="1" customWidth="1"/>
    <col min="103" max="103" width="9.125" style="1" hidden="1" customWidth="1"/>
    <col min="104" max="104" width="8.75390625" style="1" hidden="1" customWidth="1"/>
    <col min="105" max="105" width="9.125" style="1" hidden="1" customWidth="1"/>
    <col min="106" max="106" width="8.75390625" style="1" hidden="1" customWidth="1"/>
    <col min="107" max="107" width="9.125" style="1" hidden="1" customWidth="1"/>
    <col min="108" max="108" width="8.75390625" style="1" hidden="1" customWidth="1"/>
    <col min="109" max="16384" width="9.125" style="1" customWidth="1"/>
  </cols>
  <sheetData>
    <row r="1" spans="4:32" ht="15.75" customHeight="1">
      <c r="D1" s="30"/>
      <c r="E1" s="30"/>
      <c r="G1" s="31" t="s">
        <v>481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4:32" ht="13.5" customHeight="1" hidden="1">
      <c r="D2" s="30"/>
      <c r="E2" s="30"/>
      <c r="G2" s="28"/>
      <c r="I2" s="2"/>
      <c r="J2" s="2"/>
      <c r="K2" s="2"/>
      <c r="L2" s="2"/>
      <c r="M2" s="2"/>
      <c r="N2" s="2"/>
      <c r="O2" s="2"/>
      <c r="P2" s="2"/>
      <c r="Q2" s="2"/>
      <c r="R2" s="24"/>
      <c r="S2" s="25"/>
      <c r="T2" s="25"/>
      <c r="U2" s="25"/>
      <c r="V2" s="25"/>
      <c r="W2" s="25"/>
      <c r="X2" s="25"/>
      <c r="Y2" s="26"/>
      <c r="Z2" s="27"/>
      <c r="AA2" s="27"/>
      <c r="AB2" s="27"/>
      <c r="AC2" s="27"/>
      <c r="AD2" s="2"/>
      <c r="AE2" s="2"/>
      <c r="AF2" s="2"/>
    </row>
    <row r="3" spans="4:32" ht="15.75" customHeight="1">
      <c r="D3" s="30"/>
      <c r="E3" s="30"/>
      <c r="G3" s="31" t="s">
        <v>482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4:82" ht="15.75" customHeight="1" thickBot="1">
      <c r="D4" s="30"/>
      <c r="E4" s="30"/>
      <c r="F4" s="89"/>
      <c r="G4" s="35" t="s">
        <v>517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CD4" s="108"/>
    </row>
    <row r="5" spans="1:108" s="29" customFormat="1" ht="12.75" customHeight="1">
      <c r="A5" s="172" t="s">
        <v>0</v>
      </c>
      <c r="B5" s="175" t="s">
        <v>441</v>
      </c>
      <c r="C5" s="182" t="s">
        <v>0</v>
      </c>
      <c r="D5" s="152" t="s">
        <v>504</v>
      </c>
      <c r="E5" s="152"/>
      <c r="F5" s="152"/>
      <c r="G5" s="159" t="s">
        <v>442</v>
      </c>
      <c r="H5" s="160"/>
      <c r="I5" s="160"/>
      <c r="J5" s="160"/>
      <c r="K5" s="160"/>
      <c r="L5" s="160"/>
      <c r="M5" s="160"/>
      <c r="N5" s="161"/>
      <c r="O5" s="183" t="s">
        <v>479</v>
      </c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5"/>
      <c r="BS5" s="140" t="s">
        <v>443</v>
      </c>
      <c r="BT5" s="152" t="s">
        <v>480</v>
      </c>
      <c r="BU5" s="152"/>
      <c r="BV5" s="152"/>
      <c r="BW5" s="140" t="s">
        <v>511</v>
      </c>
      <c r="BX5" s="140"/>
      <c r="BY5" s="140"/>
      <c r="BZ5" s="140"/>
      <c r="CA5" s="152" t="s">
        <v>444</v>
      </c>
      <c r="CB5" s="152"/>
      <c r="CC5" s="152"/>
      <c r="CD5" s="140" t="s">
        <v>508</v>
      </c>
      <c r="CE5" s="140"/>
      <c r="CF5" s="140"/>
      <c r="CG5" s="140"/>
      <c r="CH5" s="140"/>
      <c r="CI5" s="140" t="s">
        <v>506</v>
      </c>
      <c r="CJ5" s="146" t="s">
        <v>509</v>
      </c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8"/>
    </row>
    <row r="6" spans="1:108" s="29" customFormat="1" ht="25.5" customHeight="1">
      <c r="A6" s="173"/>
      <c r="B6" s="175"/>
      <c r="C6" s="182"/>
      <c r="D6" s="152"/>
      <c r="E6" s="152"/>
      <c r="F6" s="152"/>
      <c r="G6" s="162"/>
      <c r="H6" s="163"/>
      <c r="I6" s="163"/>
      <c r="J6" s="163"/>
      <c r="K6" s="163"/>
      <c r="L6" s="163"/>
      <c r="M6" s="163"/>
      <c r="N6" s="164"/>
      <c r="O6" s="165" t="s">
        <v>445</v>
      </c>
      <c r="P6" s="166"/>
      <c r="Q6" s="166"/>
      <c r="R6" s="166"/>
      <c r="S6" s="166"/>
      <c r="T6" s="166"/>
      <c r="U6" s="167"/>
      <c r="V6" s="156" t="s">
        <v>446</v>
      </c>
      <c r="W6" s="157"/>
      <c r="X6" s="157"/>
      <c r="Y6" s="157"/>
      <c r="Z6" s="157"/>
      <c r="AA6" s="157"/>
      <c r="AB6" s="157"/>
      <c r="AC6" s="157"/>
      <c r="AD6" s="157"/>
      <c r="AE6" s="157"/>
      <c r="AF6" s="158"/>
      <c r="AG6" s="156" t="s">
        <v>447</v>
      </c>
      <c r="AH6" s="157"/>
      <c r="AI6" s="157"/>
      <c r="AJ6" s="157"/>
      <c r="AK6" s="157"/>
      <c r="AL6" s="157"/>
      <c r="AM6" s="158"/>
      <c r="AN6" s="156" t="s">
        <v>448</v>
      </c>
      <c r="AO6" s="157"/>
      <c r="AP6" s="157"/>
      <c r="AQ6" s="157"/>
      <c r="AR6" s="157"/>
      <c r="AS6" s="157"/>
      <c r="AT6" s="158"/>
      <c r="AU6" s="156" t="s">
        <v>449</v>
      </c>
      <c r="AV6" s="157"/>
      <c r="AW6" s="157"/>
      <c r="AX6" s="180"/>
      <c r="AY6" s="180"/>
      <c r="AZ6" s="180"/>
      <c r="BA6" s="180"/>
      <c r="BB6" s="180"/>
      <c r="BC6" s="180"/>
      <c r="BD6" s="180"/>
      <c r="BE6" s="181"/>
      <c r="BF6" s="176" t="s">
        <v>512</v>
      </c>
      <c r="BG6" s="177"/>
      <c r="BH6" s="177"/>
      <c r="BI6" s="178"/>
      <c r="BJ6" s="140" t="s">
        <v>510</v>
      </c>
      <c r="BK6" s="140" t="s">
        <v>451</v>
      </c>
      <c r="BL6" s="140"/>
      <c r="BM6" s="153" t="s">
        <v>452</v>
      </c>
      <c r="BN6" s="154"/>
      <c r="BO6" s="154"/>
      <c r="BP6" s="154"/>
      <c r="BQ6" s="154"/>
      <c r="BR6" s="155"/>
      <c r="BS6" s="140"/>
      <c r="BT6" s="152"/>
      <c r="BU6" s="152"/>
      <c r="BV6" s="152"/>
      <c r="BW6" s="140"/>
      <c r="BX6" s="140"/>
      <c r="BY6" s="140"/>
      <c r="BZ6" s="140"/>
      <c r="CA6" s="152"/>
      <c r="CB6" s="152"/>
      <c r="CC6" s="152"/>
      <c r="CD6" s="140"/>
      <c r="CE6" s="140"/>
      <c r="CF6" s="140"/>
      <c r="CG6" s="140"/>
      <c r="CH6" s="140"/>
      <c r="CI6" s="140"/>
      <c r="CJ6" s="141" t="s">
        <v>467</v>
      </c>
      <c r="CK6" s="141"/>
      <c r="CL6" s="141" t="s">
        <v>453</v>
      </c>
      <c r="CM6" s="141"/>
      <c r="CN6" s="141"/>
      <c r="CO6" s="141"/>
      <c r="CP6" s="141"/>
      <c r="CQ6" s="143" t="s">
        <v>450</v>
      </c>
      <c r="CR6" s="143"/>
      <c r="CS6" s="143"/>
      <c r="CT6" s="143"/>
      <c r="CU6" s="142" t="s">
        <v>472</v>
      </c>
      <c r="CV6" s="142"/>
      <c r="CW6" s="141">
        <v>0.64</v>
      </c>
      <c r="CX6" s="141"/>
      <c r="CY6" s="143">
        <v>0.22</v>
      </c>
      <c r="CZ6" s="143"/>
      <c r="DA6" s="143">
        <v>0.12</v>
      </c>
      <c r="DB6" s="143"/>
      <c r="DC6" s="140" t="s">
        <v>454</v>
      </c>
      <c r="DD6" s="140"/>
    </row>
    <row r="7" spans="1:108" s="29" customFormat="1" ht="12.75">
      <c r="A7" s="173"/>
      <c r="B7" s="175"/>
      <c r="C7" s="182"/>
      <c r="D7" s="152"/>
      <c r="E7" s="152"/>
      <c r="F7" s="152"/>
      <c r="G7" s="140" t="s">
        <v>515</v>
      </c>
      <c r="H7" s="140" t="s">
        <v>455</v>
      </c>
      <c r="I7" s="140" t="s">
        <v>502</v>
      </c>
      <c r="J7" s="140" t="s">
        <v>455</v>
      </c>
      <c r="K7" s="153" t="s">
        <v>476</v>
      </c>
      <c r="L7" s="154"/>
      <c r="M7" s="154"/>
      <c r="N7" s="155"/>
      <c r="O7" s="168"/>
      <c r="P7" s="169"/>
      <c r="Q7" s="169"/>
      <c r="R7" s="169"/>
      <c r="S7" s="169"/>
      <c r="T7" s="169"/>
      <c r="U7" s="170"/>
      <c r="V7" s="152" t="s">
        <v>503</v>
      </c>
      <c r="W7" s="152"/>
      <c r="X7" s="152"/>
      <c r="Y7" s="165" t="s">
        <v>456</v>
      </c>
      <c r="Z7" s="166"/>
      <c r="AA7" s="166"/>
      <c r="AB7" s="167"/>
      <c r="AC7" s="156" t="s">
        <v>507</v>
      </c>
      <c r="AD7" s="157"/>
      <c r="AE7" s="157"/>
      <c r="AF7" s="158"/>
      <c r="AG7" s="152" t="s">
        <v>503</v>
      </c>
      <c r="AH7" s="152"/>
      <c r="AI7" s="152"/>
      <c r="AJ7" s="140" t="s">
        <v>456</v>
      </c>
      <c r="AK7" s="140"/>
      <c r="AL7" s="140"/>
      <c r="AM7" s="140"/>
      <c r="AN7" s="152" t="s">
        <v>503</v>
      </c>
      <c r="AO7" s="152"/>
      <c r="AP7" s="152"/>
      <c r="AQ7" s="140" t="s">
        <v>456</v>
      </c>
      <c r="AR7" s="140"/>
      <c r="AS7" s="140"/>
      <c r="AT7" s="140"/>
      <c r="AU7" s="152" t="s">
        <v>503</v>
      </c>
      <c r="AV7" s="152"/>
      <c r="AW7" s="152"/>
      <c r="AX7" s="140" t="s">
        <v>456</v>
      </c>
      <c r="AY7" s="140"/>
      <c r="AZ7" s="140"/>
      <c r="BA7" s="140"/>
      <c r="BB7" s="153" t="s">
        <v>507</v>
      </c>
      <c r="BC7" s="154"/>
      <c r="BD7" s="154"/>
      <c r="BE7" s="155"/>
      <c r="BF7" s="179" t="s">
        <v>458</v>
      </c>
      <c r="BG7" s="179" t="s">
        <v>502</v>
      </c>
      <c r="BH7" s="58">
        <v>0.85</v>
      </c>
      <c r="BI7" s="58">
        <v>0.75</v>
      </c>
      <c r="BJ7" s="140"/>
      <c r="BK7" s="140"/>
      <c r="BL7" s="140"/>
      <c r="BM7" s="152" t="s">
        <v>503</v>
      </c>
      <c r="BN7" s="152"/>
      <c r="BO7" s="140" t="s">
        <v>456</v>
      </c>
      <c r="BP7" s="140"/>
      <c r="BQ7" s="140"/>
      <c r="BR7" s="140"/>
      <c r="BS7" s="140"/>
      <c r="BT7" s="152" t="s">
        <v>503</v>
      </c>
      <c r="BU7" s="152"/>
      <c r="BV7" s="152"/>
      <c r="BW7" s="140" t="s">
        <v>456</v>
      </c>
      <c r="BX7" s="140"/>
      <c r="BY7" s="140"/>
      <c r="BZ7" s="140"/>
      <c r="CA7" s="152"/>
      <c r="CB7" s="152"/>
      <c r="CC7" s="152"/>
      <c r="CD7" s="152" t="s">
        <v>505</v>
      </c>
      <c r="CE7" s="140" t="s">
        <v>456</v>
      </c>
      <c r="CF7" s="140"/>
      <c r="CG7" s="140"/>
      <c r="CH7" s="140"/>
      <c r="CI7" s="140"/>
      <c r="CJ7" s="141">
        <v>0.47</v>
      </c>
      <c r="CK7" s="141"/>
      <c r="CL7" s="140" t="s">
        <v>501</v>
      </c>
      <c r="CM7" s="140" t="s">
        <v>502</v>
      </c>
      <c r="CN7" s="57">
        <v>0.4</v>
      </c>
      <c r="CO7" s="56">
        <v>0.37</v>
      </c>
      <c r="CP7" s="56">
        <v>0.32</v>
      </c>
      <c r="CQ7" s="140" t="s">
        <v>501</v>
      </c>
      <c r="CR7" s="140" t="s">
        <v>502</v>
      </c>
      <c r="CS7" s="56">
        <v>0.22</v>
      </c>
      <c r="CT7" s="56">
        <v>0.17</v>
      </c>
      <c r="CU7" s="143">
        <v>1</v>
      </c>
      <c r="CV7" s="143"/>
      <c r="CW7" s="140" t="s">
        <v>473</v>
      </c>
      <c r="CX7" s="140"/>
      <c r="CY7" s="140" t="s">
        <v>474</v>
      </c>
      <c r="CZ7" s="140"/>
      <c r="DA7" s="140" t="s">
        <v>475</v>
      </c>
      <c r="DB7" s="140"/>
      <c r="DC7" s="140"/>
      <c r="DD7" s="140"/>
    </row>
    <row r="8" spans="1:108" s="29" customFormat="1" ht="12.75" customHeight="1">
      <c r="A8" s="173"/>
      <c r="B8" s="175"/>
      <c r="C8" s="182"/>
      <c r="D8" s="152"/>
      <c r="E8" s="152"/>
      <c r="F8" s="152"/>
      <c r="G8" s="140"/>
      <c r="H8" s="140"/>
      <c r="I8" s="140"/>
      <c r="J8" s="140"/>
      <c r="K8" s="140" t="s">
        <v>477</v>
      </c>
      <c r="L8" s="140"/>
      <c r="M8" s="140" t="s">
        <v>478</v>
      </c>
      <c r="N8" s="140"/>
      <c r="O8" s="152" t="s">
        <v>503</v>
      </c>
      <c r="P8" s="152"/>
      <c r="Q8" s="152"/>
      <c r="R8" s="140" t="s">
        <v>456</v>
      </c>
      <c r="S8" s="140"/>
      <c r="T8" s="140"/>
      <c r="U8" s="140"/>
      <c r="V8" s="152"/>
      <c r="W8" s="152"/>
      <c r="X8" s="152"/>
      <c r="Y8" s="168"/>
      <c r="Z8" s="169"/>
      <c r="AA8" s="169"/>
      <c r="AB8" s="170"/>
      <c r="AC8" s="140" t="s">
        <v>459</v>
      </c>
      <c r="AD8" s="140" t="s">
        <v>460</v>
      </c>
      <c r="AE8" s="140"/>
      <c r="AF8" s="140"/>
      <c r="AG8" s="152"/>
      <c r="AH8" s="152"/>
      <c r="AI8" s="152"/>
      <c r="AJ8" s="140"/>
      <c r="AK8" s="140"/>
      <c r="AL8" s="140"/>
      <c r="AM8" s="140"/>
      <c r="AN8" s="152"/>
      <c r="AO8" s="152"/>
      <c r="AP8" s="152"/>
      <c r="AQ8" s="140"/>
      <c r="AR8" s="140"/>
      <c r="AS8" s="140"/>
      <c r="AT8" s="140"/>
      <c r="AU8" s="152"/>
      <c r="AV8" s="152"/>
      <c r="AW8" s="152"/>
      <c r="AX8" s="140"/>
      <c r="AY8" s="140"/>
      <c r="AZ8" s="140"/>
      <c r="BA8" s="140"/>
      <c r="BB8" s="140" t="s">
        <v>461</v>
      </c>
      <c r="BC8" s="179" t="s">
        <v>462</v>
      </c>
      <c r="BD8" s="140" t="s">
        <v>463</v>
      </c>
      <c r="BE8" s="140" t="s">
        <v>464</v>
      </c>
      <c r="BF8" s="179"/>
      <c r="BG8" s="179"/>
      <c r="BH8" s="179" t="s">
        <v>465</v>
      </c>
      <c r="BI8" s="179" t="s">
        <v>466</v>
      </c>
      <c r="BJ8" s="140"/>
      <c r="BK8" s="140"/>
      <c r="BL8" s="140"/>
      <c r="BM8" s="152"/>
      <c r="BN8" s="152"/>
      <c r="BO8" s="140"/>
      <c r="BP8" s="140"/>
      <c r="BQ8" s="140"/>
      <c r="BR8" s="140"/>
      <c r="BS8" s="140"/>
      <c r="BT8" s="152"/>
      <c r="BU8" s="152"/>
      <c r="BV8" s="152"/>
      <c r="BW8" s="140"/>
      <c r="BX8" s="140"/>
      <c r="BY8" s="140"/>
      <c r="BZ8" s="140"/>
      <c r="CA8" s="152"/>
      <c r="CB8" s="152"/>
      <c r="CC8" s="152"/>
      <c r="CD8" s="152"/>
      <c r="CE8" s="140"/>
      <c r="CF8" s="140"/>
      <c r="CG8" s="140"/>
      <c r="CH8" s="140"/>
      <c r="CI8" s="140"/>
      <c r="CJ8" s="141"/>
      <c r="CK8" s="141"/>
      <c r="CL8" s="140"/>
      <c r="CM8" s="140"/>
      <c r="CN8" s="140" t="s">
        <v>468</v>
      </c>
      <c r="CO8" s="140" t="s">
        <v>469</v>
      </c>
      <c r="CP8" s="140" t="s">
        <v>470</v>
      </c>
      <c r="CQ8" s="140"/>
      <c r="CR8" s="140"/>
      <c r="CS8" s="142" t="s">
        <v>471</v>
      </c>
      <c r="CT8" s="142" t="s">
        <v>462</v>
      </c>
      <c r="CU8" s="140" t="s">
        <v>501</v>
      </c>
      <c r="CV8" s="140" t="s">
        <v>502</v>
      </c>
      <c r="CW8" s="140" t="s">
        <v>501</v>
      </c>
      <c r="CX8" s="140" t="s">
        <v>502</v>
      </c>
      <c r="CY8" s="140" t="s">
        <v>501</v>
      </c>
      <c r="CZ8" s="140" t="s">
        <v>502</v>
      </c>
      <c r="DA8" s="140" t="s">
        <v>501</v>
      </c>
      <c r="DB8" s="140" t="s">
        <v>502</v>
      </c>
      <c r="DC8" s="140" t="s">
        <v>501</v>
      </c>
      <c r="DD8" s="140" t="s">
        <v>502</v>
      </c>
    </row>
    <row r="9" spans="1:108" s="29" customFormat="1" ht="56.25" customHeight="1">
      <c r="A9" s="173"/>
      <c r="B9" s="175"/>
      <c r="C9" s="182"/>
      <c r="D9" s="106" t="s">
        <v>514</v>
      </c>
      <c r="E9" s="75" t="s">
        <v>513</v>
      </c>
      <c r="F9" s="171" t="s">
        <v>502</v>
      </c>
      <c r="G9" s="140"/>
      <c r="H9" s="140"/>
      <c r="I9" s="140"/>
      <c r="J9" s="140"/>
      <c r="K9" s="140" t="s">
        <v>515</v>
      </c>
      <c r="L9" s="140" t="s">
        <v>502</v>
      </c>
      <c r="M9" s="140" t="s">
        <v>515</v>
      </c>
      <c r="N9" s="140" t="s">
        <v>502</v>
      </c>
      <c r="O9" s="138" t="s">
        <v>501</v>
      </c>
      <c r="P9" s="75" t="s">
        <v>513</v>
      </c>
      <c r="Q9" s="151" t="s">
        <v>502</v>
      </c>
      <c r="R9" s="140" t="s">
        <v>515</v>
      </c>
      <c r="S9" s="140" t="s">
        <v>455</v>
      </c>
      <c r="T9" s="140" t="s">
        <v>502</v>
      </c>
      <c r="U9" s="140" t="s">
        <v>455</v>
      </c>
      <c r="V9" s="152" t="s">
        <v>501</v>
      </c>
      <c r="W9" s="75" t="s">
        <v>513</v>
      </c>
      <c r="X9" s="151" t="s">
        <v>502</v>
      </c>
      <c r="Y9" s="140" t="s">
        <v>515</v>
      </c>
      <c r="Z9" s="140" t="s">
        <v>455</v>
      </c>
      <c r="AA9" s="140" t="s">
        <v>502</v>
      </c>
      <c r="AB9" s="140" t="s">
        <v>455</v>
      </c>
      <c r="AC9" s="140"/>
      <c r="AD9" s="152" t="s">
        <v>503</v>
      </c>
      <c r="AE9" s="140" t="s">
        <v>456</v>
      </c>
      <c r="AF9" s="140" t="s">
        <v>457</v>
      </c>
      <c r="AG9" s="152" t="s">
        <v>501</v>
      </c>
      <c r="AH9" s="75" t="s">
        <v>513</v>
      </c>
      <c r="AI9" s="151" t="s">
        <v>502</v>
      </c>
      <c r="AJ9" s="140" t="s">
        <v>515</v>
      </c>
      <c r="AK9" s="140" t="s">
        <v>455</v>
      </c>
      <c r="AL9" s="140" t="s">
        <v>502</v>
      </c>
      <c r="AM9" s="140" t="s">
        <v>455</v>
      </c>
      <c r="AN9" s="152" t="s">
        <v>501</v>
      </c>
      <c r="AO9" s="75" t="s">
        <v>513</v>
      </c>
      <c r="AP9" s="151" t="s">
        <v>502</v>
      </c>
      <c r="AQ9" s="140" t="s">
        <v>515</v>
      </c>
      <c r="AR9" s="140" t="s">
        <v>455</v>
      </c>
      <c r="AS9" s="140" t="s">
        <v>502</v>
      </c>
      <c r="AT9" s="140" t="s">
        <v>455</v>
      </c>
      <c r="AU9" s="152" t="s">
        <v>501</v>
      </c>
      <c r="AV9" s="75" t="s">
        <v>513</v>
      </c>
      <c r="AW9" s="151" t="s">
        <v>502</v>
      </c>
      <c r="AX9" s="140" t="s">
        <v>515</v>
      </c>
      <c r="AY9" s="140" t="s">
        <v>455</v>
      </c>
      <c r="AZ9" s="140" t="s">
        <v>502</v>
      </c>
      <c r="BA9" s="140" t="s">
        <v>455</v>
      </c>
      <c r="BB9" s="140"/>
      <c r="BC9" s="179"/>
      <c r="BD9" s="140"/>
      <c r="BE9" s="140"/>
      <c r="BF9" s="179"/>
      <c r="BG9" s="179"/>
      <c r="BH9" s="179"/>
      <c r="BI9" s="179"/>
      <c r="BJ9" s="140"/>
      <c r="BK9" s="140" t="s">
        <v>515</v>
      </c>
      <c r="BL9" s="140" t="s">
        <v>502</v>
      </c>
      <c r="BM9" s="152" t="s">
        <v>501</v>
      </c>
      <c r="BN9" s="152" t="s">
        <v>502</v>
      </c>
      <c r="BO9" s="140" t="s">
        <v>515</v>
      </c>
      <c r="BP9" s="140" t="s">
        <v>455</v>
      </c>
      <c r="BQ9" s="140" t="s">
        <v>502</v>
      </c>
      <c r="BR9" s="140" t="s">
        <v>455</v>
      </c>
      <c r="BS9" s="140"/>
      <c r="BT9" s="152" t="s">
        <v>501</v>
      </c>
      <c r="BU9" s="75" t="s">
        <v>513</v>
      </c>
      <c r="BV9" s="151" t="s">
        <v>502</v>
      </c>
      <c r="BW9" s="140" t="s">
        <v>515</v>
      </c>
      <c r="BX9" s="140" t="s">
        <v>455</v>
      </c>
      <c r="BY9" s="140" t="s">
        <v>502</v>
      </c>
      <c r="BZ9" s="140" t="s">
        <v>455</v>
      </c>
      <c r="CA9" s="152" t="s">
        <v>501</v>
      </c>
      <c r="CB9" s="138" t="s">
        <v>513</v>
      </c>
      <c r="CC9" s="151" t="s">
        <v>502</v>
      </c>
      <c r="CD9" s="152"/>
      <c r="CE9" s="140" t="s">
        <v>515</v>
      </c>
      <c r="CF9" s="149" t="s">
        <v>455</v>
      </c>
      <c r="CG9" s="140" t="s">
        <v>502</v>
      </c>
      <c r="CH9" s="140" t="s">
        <v>455</v>
      </c>
      <c r="CI9" s="140"/>
      <c r="CJ9" s="144" t="s">
        <v>501</v>
      </c>
      <c r="CK9" s="140" t="s">
        <v>502</v>
      </c>
      <c r="CL9" s="140"/>
      <c r="CM9" s="140"/>
      <c r="CN9" s="140"/>
      <c r="CO9" s="140"/>
      <c r="CP9" s="140"/>
      <c r="CQ9" s="140"/>
      <c r="CR9" s="140"/>
      <c r="CS9" s="142"/>
      <c r="CT9" s="142"/>
      <c r="CU9" s="140"/>
      <c r="CV9" s="140"/>
      <c r="CW9" s="140"/>
      <c r="CX9" s="140"/>
      <c r="CY9" s="140"/>
      <c r="CZ9" s="140"/>
      <c r="DA9" s="140"/>
      <c r="DB9" s="140"/>
      <c r="DC9" s="140"/>
      <c r="DD9" s="140"/>
    </row>
    <row r="10" spans="1:108" s="29" customFormat="1" ht="13.5" customHeight="1" thickBot="1">
      <c r="A10" s="174"/>
      <c r="B10" s="175"/>
      <c r="C10" s="182"/>
      <c r="D10" s="106"/>
      <c r="E10" s="75"/>
      <c r="F10" s="171"/>
      <c r="G10" s="140"/>
      <c r="H10" s="140"/>
      <c r="I10" s="140"/>
      <c r="J10" s="140"/>
      <c r="K10" s="140"/>
      <c r="L10" s="140"/>
      <c r="M10" s="140"/>
      <c r="N10" s="140"/>
      <c r="O10" s="139"/>
      <c r="P10" s="75"/>
      <c r="Q10" s="151"/>
      <c r="R10" s="140"/>
      <c r="S10" s="140"/>
      <c r="T10" s="140"/>
      <c r="U10" s="140"/>
      <c r="V10" s="152"/>
      <c r="W10" s="75"/>
      <c r="X10" s="151"/>
      <c r="Y10" s="140"/>
      <c r="Z10" s="140"/>
      <c r="AA10" s="140"/>
      <c r="AB10" s="140"/>
      <c r="AC10" s="140"/>
      <c r="AD10" s="152"/>
      <c r="AE10" s="140"/>
      <c r="AF10" s="140"/>
      <c r="AG10" s="152"/>
      <c r="AH10" s="75"/>
      <c r="AI10" s="151"/>
      <c r="AJ10" s="140"/>
      <c r="AK10" s="140"/>
      <c r="AL10" s="140"/>
      <c r="AM10" s="140"/>
      <c r="AN10" s="152"/>
      <c r="AO10" s="75"/>
      <c r="AP10" s="151"/>
      <c r="AQ10" s="140"/>
      <c r="AR10" s="140"/>
      <c r="AS10" s="140"/>
      <c r="AT10" s="140"/>
      <c r="AU10" s="152"/>
      <c r="AV10" s="75"/>
      <c r="AW10" s="151"/>
      <c r="AX10" s="140"/>
      <c r="AY10" s="140"/>
      <c r="AZ10" s="140"/>
      <c r="BA10" s="140"/>
      <c r="BB10" s="140"/>
      <c r="BC10" s="179"/>
      <c r="BD10" s="140"/>
      <c r="BE10" s="140"/>
      <c r="BF10" s="179"/>
      <c r="BG10" s="179"/>
      <c r="BH10" s="179"/>
      <c r="BI10" s="179"/>
      <c r="BJ10" s="140"/>
      <c r="BK10" s="140"/>
      <c r="BL10" s="140"/>
      <c r="BM10" s="152"/>
      <c r="BN10" s="152"/>
      <c r="BO10" s="140"/>
      <c r="BP10" s="140"/>
      <c r="BQ10" s="140"/>
      <c r="BR10" s="140"/>
      <c r="BS10" s="140"/>
      <c r="BT10" s="152"/>
      <c r="BU10" s="75"/>
      <c r="BV10" s="151"/>
      <c r="BW10" s="140"/>
      <c r="BX10" s="140"/>
      <c r="BY10" s="140"/>
      <c r="BZ10" s="140"/>
      <c r="CA10" s="152"/>
      <c r="CB10" s="139"/>
      <c r="CC10" s="151"/>
      <c r="CD10" s="152"/>
      <c r="CE10" s="140"/>
      <c r="CF10" s="150"/>
      <c r="CG10" s="140"/>
      <c r="CH10" s="140"/>
      <c r="CI10" s="140"/>
      <c r="CJ10" s="145"/>
      <c r="CK10" s="140"/>
      <c r="CL10" s="140"/>
      <c r="CM10" s="140"/>
      <c r="CN10" s="140"/>
      <c r="CO10" s="140"/>
      <c r="CP10" s="140"/>
      <c r="CQ10" s="140"/>
      <c r="CR10" s="140"/>
      <c r="CS10" s="142"/>
      <c r="CT10" s="142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</row>
    <row r="11" spans="1:108" s="2" customFormat="1" ht="13.5" customHeight="1">
      <c r="A11" s="19">
        <v>2</v>
      </c>
      <c r="B11" s="2">
        <v>1</v>
      </c>
      <c r="C11" s="60" t="s">
        <v>1</v>
      </c>
      <c r="D11" s="77">
        <f>E11+F11</f>
        <v>8603</v>
      </c>
      <c r="E11" s="76">
        <v>0</v>
      </c>
      <c r="F11" s="90">
        <v>8603</v>
      </c>
      <c r="G11" s="47">
        <f>K11+M11</f>
        <v>5365</v>
      </c>
      <c r="H11" s="49">
        <f>G11/D11*100</f>
        <v>62.36196675578287</v>
      </c>
      <c r="I11" s="47">
        <f>L11+N11</f>
        <v>5365</v>
      </c>
      <c r="J11" s="49">
        <f>I11/F11*100</f>
        <v>62.36196675578287</v>
      </c>
      <c r="K11" s="47">
        <v>5084</v>
      </c>
      <c r="L11" s="47">
        <v>5084</v>
      </c>
      <c r="M11" s="47">
        <v>281</v>
      </c>
      <c r="N11" s="47">
        <v>281</v>
      </c>
      <c r="O11" s="59">
        <f>P11+Q11</f>
        <v>5745</v>
      </c>
      <c r="P11" s="59">
        <v>0</v>
      </c>
      <c r="Q11" s="94">
        <v>5745</v>
      </c>
      <c r="R11" s="47">
        <v>4631</v>
      </c>
      <c r="S11" s="49">
        <f>R11/O11*100</f>
        <v>80.60922541340297</v>
      </c>
      <c r="T11" s="47">
        <v>4631</v>
      </c>
      <c r="U11" s="49">
        <f>T11/Q11*100</f>
        <v>80.60922541340297</v>
      </c>
      <c r="V11" s="59">
        <f>W11+X11</f>
        <v>6786</v>
      </c>
      <c r="W11" s="59">
        <v>0</v>
      </c>
      <c r="X11" s="94">
        <v>6786</v>
      </c>
      <c r="Y11" s="47">
        <v>5292</v>
      </c>
      <c r="Z11" s="49">
        <f>Y11/V11*100</f>
        <v>77.9840848806366</v>
      </c>
      <c r="AA11" s="47">
        <v>5292</v>
      </c>
      <c r="AB11" s="49">
        <f>AA11/X11*100</f>
        <v>77.9840848806366</v>
      </c>
      <c r="AC11" s="47">
        <v>316</v>
      </c>
      <c r="AD11" s="59">
        <v>2076</v>
      </c>
      <c r="AE11" s="47">
        <v>800</v>
      </c>
      <c r="AF11" s="49">
        <f>AE11/AD11*100</f>
        <v>38.53564547206166</v>
      </c>
      <c r="AG11" s="59">
        <f>AH11+AI11</f>
        <v>315</v>
      </c>
      <c r="AH11" s="59">
        <v>0</v>
      </c>
      <c r="AI11" s="94">
        <v>315</v>
      </c>
      <c r="AJ11" s="47">
        <v>127</v>
      </c>
      <c r="AK11" s="49">
        <f>AJ11/AG11*100</f>
        <v>40.317460317460316</v>
      </c>
      <c r="AL11" s="47">
        <v>127</v>
      </c>
      <c r="AM11" s="49">
        <f>AL11/AI11*100</f>
        <v>40.317460317460316</v>
      </c>
      <c r="AN11" s="48">
        <v>0</v>
      </c>
      <c r="AO11" s="48"/>
      <c r="AP11" s="110"/>
      <c r="AQ11" s="47">
        <v>0</v>
      </c>
      <c r="AR11" s="53">
        <v>0</v>
      </c>
      <c r="AS11" s="47">
        <v>0</v>
      </c>
      <c r="AT11" s="53">
        <v>0</v>
      </c>
      <c r="AU11" s="59">
        <f>AV11+AW11</f>
        <v>10747</v>
      </c>
      <c r="AV11" s="59">
        <v>0</v>
      </c>
      <c r="AW11" s="94">
        <v>10747</v>
      </c>
      <c r="AX11" s="47">
        <v>9169</v>
      </c>
      <c r="AY11" s="49">
        <f>AX11/AU11*100</f>
        <v>85.31683260444775</v>
      </c>
      <c r="AZ11" s="47">
        <v>9169</v>
      </c>
      <c r="BA11" s="49">
        <f>AZ11/AW11*100</f>
        <v>85.31683260444775</v>
      </c>
      <c r="BB11" s="47">
        <v>0</v>
      </c>
      <c r="BC11" s="41">
        <f>AZ11-BB11</f>
        <v>9169</v>
      </c>
      <c r="BD11" s="47">
        <v>1742</v>
      </c>
      <c r="BE11" s="47">
        <v>9169</v>
      </c>
      <c r="BF11" s="41">
        <f>BG11+(AX11-AZ11)*0.75</f>
        <v>6876.75</v>
      </c>
      <c r="BG11" s="41">
        <f>BH11+BI11</f>
        <v>6876.75</v>
      </c>
      <c r="BH11" s="41">
        <f>BB11*0.85</f>
        <v>0</v>
      </c>
      <c r="BI11" s="41">
        <f>BC11*0.75</f>
        <v>6876.75</v>
      </c>
      <c r="BJ11" s="47">
        <v>0</v>
      </c>
      <c r="BK11" s="47">
        <v>0</v>
      </c>
      <c r="BL11" s="47">
        <v>0</v>
      </c>
      <c r="BM11" s="48">
        <v>0</v>
      </c>
      <c r="BN11" s="48">
        <v>0</v>
      </c>
      <c r="BO11" s="47">
        <v>0</v>
      </c>
      <c r="BP11" s="53">
        <v>0</v>
      </c>
      <c r="BQ11" s="47">
        <v>0</v>
      </c>
      <c r="BR11" s="53">
        <v>0</v>
      </c>
      <c r="BS11" s="47">
        <v>0</v>
      </c>
      <c r="BT11" s="59">
        <f>BV11+BU11</f>
        <v>733</v>
      </c>
      <c r="BU11" s="59">
        <v>0</v>
      </c>
      <c r="BV11" s="94">
        <v>733</v>
      </c>
      <c r="BW11" s="47">
        <v>149</v>
      </c>
      <c r="BX11" s="49">
        <f>BW11/BT11*100</f>
        <v>20.327421555252386</v>
      </c>
      <c r="BY11" s="47">
        <v>149</v>
      </c>
      <c r="BZ11" s="49">
        <f>BY11/BV11*100</f>
        <v>20.327421555252386</v>
      </c>
      <c r="CA11" s="59">
        <v>4069</v>
      </c>
      <c r="CB11" s="59">
        <v>3</v>
      </c>
      <c r="CC11" s="94">
        <v>2392</v>
      </c>
      <c r="CD11" s="59">
        <v>25</v>
      </c>
      <c r="CE11" s="47">
        <f>DC11/CA11*10</f>
        <v>12.648801916932905</v>
      </c>
      <c r="CF11" s="50"/>
      <c r="CG11" s="40">
        <f>DD11/CC11*10</f>
        <v>21.51671195652174</v>
      </c>
      <c r="CH11" s="49">
        <f>CG11/CD11*100</f>
        <v>86.06684782608696</v>
      </c>
      <c r="CI11" s="47">
        <v>0</v>
      </c>
      <c r="CJ11" s="47">
        <f>R11*0.47</f>
        <v>2176.5699999999997</v>
      </c>
      <c r="CK11" s="47">
        <f>T11*0.47</f>
        <v>2176.5699999999997</v>
      </c>
      <c r="CL11" s="47">
        <f>CM11+(Y11-AA11)*0.32</f>
        <v>1773.24</v>
      </c>
      <c r="CM11" s="47">
        <f>CN11+CO11+CP11</f>
        <v>1773.24</v>
      </c>
      <c r="CN11" s="47">
        <f>AE11*0.4</f>
        <v>320</v>
      </c>
      <c r="CO11" s="47">
        <f>AC11*0.37</f>
        <v>116.92</v>
      </c>
      <c r="CP11" s="47">
        <f>(AA11-AC11-AE11)*0.32</f>
        <v>1336.32</v>
      </c>
      <c r="CQ11" s="47">
        <f>CR11+(BF11-BG11)*0.17</f>
        <v>1169.0475000000001</v>
      </c>
      <c r="CR11" s="47">
        <f>CS11+CT11</f>
        <v>1169.0475000000001</v>
      </c>
      <c r="CS11" s="47">
        <f>BH11*0.22</f>
        <v>0</v>
      </c>
      <c r="CT11" s="47">
        <f>BI11*0.17</f>
        <v>1169.0475000000001</v>
      </c>
      <c r="CU11" s="47">
        <f>(BK11+BJ11)*1</f>
        <v>0</v>
      </c>
      <c r="CV11" s="47">
        <f>(BL11+BJ11)*1</f>
        <v>0</v>
      </c>
      <c r="CW11" s="47">
        <f>BO11*0.64</f>
        <v>0</v>
      </c>
      <c r="CX11" s="47">
        <f>BQ11*0.64</f>
        <v>0</v>
      </c>
      <c r="CY11" s="47">
        <f>AJ11*0.22</f>
        <v>27.94</v>
      </c>
      <c r="CZ11" s="47">
        <f>AL11*0.22</f>
        <v>27.94</v>
      </c>
      <c r="DA11" s="47">
        <f>AQ11*0.12</f>
        <v>0</v>
      </c>
      <c r="DB11" s="47">
        <f>AS11*0.12</f>
        <v>0</v>
      </c>
      <c r="DC11" s="47">
        <f>CJ11+CL11+CQ11+CU11+CW11+CY11+DA11</f>
        <v>5146.7975</v>
      </c>
      <c r="DD11" s="47">
        <f>CK11+CM11+CR11+CV11+CX11+CZ11+DB11</f>
        <v>5146.7975</v>
      </c>
    </row>
    <row r="12" spans="1:108" s="2" customFormat="1" ht="13.5" customHeight="1">
      <c r="A12" s="19">
        <v>3</v>
      </c>
      <c r="B12" s="2">
        <v>2</v>
      </c>
      <c r="C12" s="61" t="s">
        <v>2</v>
      </c>
      <c r="D12" s="77">
        <f>E12+F12</f>
        <v>9956</v>
      </c>
      <c r="E12" s="77">
        <v>0</v>
      </c>
      <c r="F12" s="91">
        <v>9956</v>
      </c>
      <c r="G12" s="51">
        <f>K12+M12</f>
        <v>6139</v>
      </c>
      <c r="H12" s="49">
        <f>G12/D12*100</f>
        <v>61.661309762957</v>
      </c>
      <c r="I12" s="51">
        <f>L12+N12</f>
        <v>6139</v>
      </c>
      <c r="J12" s="49">
        <f>I12/F12*100</f>
        <v>61.661309762957</v>
      </c>
      <c r="K12" s="51">
        <v>5882</v>
      </c>
      <c r="L12" s="51">
        <v>5882</v>
      </c>
      <c r="M12" s="51">
        <v>257</v>
      </c>
      <c r="N12" s="51">
        <v>257</v>
      </c>
      <c r="O12" s="59">
        <f>P12+Q12</f>
        <v>3780</v>
      </c>
      <c r="P12" s="59">
        <v>0</v>
      </c>
      <c r="Q12" s="94">
        <v>3780</v>
      </c>
      <c r="R12" s="51">
        <v>2957</v>
      </c>
      <c r="S12" s="53">
        <f>R12/O12*100</f>
        <v>78.22751322751323</v>
      </c>
      <c r="T12" s="51">
        <v>2957</v>
      </c>
      <c r="U12" s="53">
        <f>T12/Q12*100</f>
        <v>78.22751322751323</v>
      </c>
      <c r="V12" s="59">
        <f>W12+X12</f>
        <v>6615</v>
      </c>
      <c r="W12" s="59">
        <v>0</v>
      </c>
      <c r="X12" s="94">
        <v>6615</v>
      </c>
      <c r="Y12" s="51">
        <v>5417</v>
      </c>
      <c r="Z12" s="53">
        <f>Y12/V12*100</f>
        <v>81.88964474678761</v>
      </c>
      <c r="AA12" s="51">
        <v>5417</v>
      </c>
      <c r="AB12" s="53">
        <f>AA12/X12*100</f>
        <v>81.88964474678761</v>
      </c>
      <c r="AC12" s="51">
        <v>597</v>
      </c>
      <c r="AD12" s="59">
        <v>5505</v>
      </c>
      <c r="AE12" s="51">
        <v>4521</v>
      </c>
      <c r="AF12" s="53">
        <f>AE12/AD12*100</f>
        <v>82.12534059945504</v>
      </c>
      <c r="AG12" s="59">
        <f>AH12+AI12</f>
        <v>1048</v>
      </c>
      <c r="AH12" s="59">
        <v>0</v>
      </c>
      <c r="AI12" s="94">
        <v>1048</v>
      </c>
      <c r="AJ12" s="51">
        <v>1571</v>
      </c>
      <c r="AK12" s="53">
        <f>AJ12/AG12*100</f>
        <v>149.90458015267177</v>
      </c>
      <c r="AL12" s="51">
        <v>1571</v>
      </c>
      <c r="AM12" s="53">
        <f>AL12/AI12*100</f>
        <v>149.90458015267177</v>
      </c>
      <c r="AN12" s="48">
        <v>0</v>
      </c>
      <c r="AO12" s="48"/>
      <c r="AP12" s="110"/>
      <c r="AQ12" s="51">
        <v>0</v>
      </c>
      <c r="AR12" s="53">
        <v>0</v>
      </c>
      <c r="AS12" s="51">
        <v>0</v>
      </c>
      <c r="AT12" s="53">
        <v>0</v>
      </c>
      <c r="AU12" s="59">
        <f>AV12+AW12</f>
        <v>41641</v>
      </c>
      <c r="AV12" s="59">
        <v>0</v>
      </c>
      <c r="AW12" s="94">
        <v>41641</v>
      </c>
      <c r="AX12" s="51">
        <v>32737</v>
      </c>
      <c r="AY12" s="53">
        <f>AX12/AU12*100</f>
        <v>78.61722821257895</v>
      </c>
      <c r="AZ12" s="51">
        <v>32737</v>
      </c>
      <c r="BA12" s="53">
        <f>AZ12/AW12*100</f>
        <v>78.61722821257895</v>
      </c>
      <c r="BB12" s="51">
        <v>30960</v>
      </c>
      <c r="BC12" s="41">
        <f>AZ12-BB12</f>
        <v>1777</v>
      </c>
      <c r="BD12" s="51">
        <v>12800</v>
      </c>
      <c r="BE12" s="51">
        <v>24754</v>
      </c>
      <c r="BF12" s="43">
        <f>BG12+(AX12-AZ12)*0.75</f>
        <v>27648.75</v>
      </c>
      <c r="BG12" s="41">
        <f>BH12+BI12</f>
        <v>27648.75</v>
      </c>
      <c r="BH12" s="43">
        <f>BB12*0.85</f>
        <v>26316</v>
      </c>
      <c r="BI12" s="43">
        <f>BC12*0.75</f>
        <v>1332.75</v>
      </c>
      <c r="BJ12" s="51">
        <v>0</v>
      </c>
      <c r="BK12" s="51">
        <v>0</v>
      </c>
      <c r="BL12" s="51">
        <v>0</v>
      </c>
      <c r="BM12" s="48">
        <v>0</v>
      </c>
      <c r="BN12" s="48">
        <v>0</v>
      </c>
      <c r="BO12" s="51">
        <v>0</v>
      </c>
      <c r="BP12" s="53">
        <v>0</v>
      </c>
      <c r="BQ12" s="51">
        <v>0</v>
      </c>
      <c r="BR12" s="53">
        <v>0</v>
      </c>
      <c r="BS12" s="53">
        <v>0</v>
      </c>
      <c r="BT12" s="59">
        <f>BV12+BU12</f>
        <v>4912</v>
      </c>
      <c r="BU12" s="59">
        <v>0</v>
      </c>
      <c r="BV12" s="94">
        <v>4912</v>
      </c>
      <c r="BW12" s="51">
        <v>3494</v>
      </c>
      <c r="BX12" s="53">
        <f>BW12/BT12*100</f>
        <v>71.13192182410424</v>
      </c>
      <c r="BY12" s="51">
        <v>3494</v>
      </c>
      <c r="BZ12" s="49">
        <f>BY12/BV12*100</f>
        <v>71.13192182410424</v>
      </c>
      <c r="CA12" s="59">
        <v>3684</v>
      </c>
      <c r="CB12" s="59">
        <v>0</v>
      </c>
      <c r="CC12" s="94">
        <v>3504</v>
      </c>
      <c r="CD12" s="59">
        <v>32.6</v>
      </c>
      <c r="CE12" s="47">
        <f>DC12/CA12*10</f>
        <v>26.809086590662325</v>
      </c>
      <c r="CF12" s="54"/>
      <c r="CG12" s="40">
        <f>DD12/CC12*10</f>
        <v>28.186265696347036</v>
      </c>
      <c r="CH12" s="53">
        <f>CG12/CD12*100</f>
        <v>86.46093771885593</v>
      </c>
      <c r="CI12" s="51">
        <v>1</v>
      </c>
      <c r="CJ12" s="47">
        <f>R12*0.47</f>
        <v>1389.79</v>
      </c>
      <c r="CK12" s="47">
        <f>T12*0.47</f>
        <v>1389.79</v>
      </c>
      <c r="CL12" s="47">
        <f>CM12+(Y12-AA12)*0.32</f>
        <v>2124.97</v>
      </c>
      <c r="CM12" s="47">
        <f>CN12+CO12+CP12</f>
        <v>2124.97</v>
      </c>
      <c r="CN12" s="47">
        <f>AE12*0.4</f>
        <v>1808.4</v>
      </c>
      <c r="CO12" s="47">
        <f>AC12*0.37</f>
        <v>220.89</v>
      </c>
      <c r="CP12" s="47">
        <f>(AA12-AC12-AE12)*0.32</f>
        <v>95.68</v>
      </c>
      <c r="CQ12" s="47">
        <f>CR12+(BF12-BG12)*0.17</f>
        <v>6016.087500000001</v>
      </c>
      <c r="CR12" s="47">
        <f>CS12+CT12</f>
        <v>6016.087500000001</v>
      </c>
      <c r="CS12" s="47">
        <f>BH12*0.22</f>
        <v>5789.52</v>
      </c>
      <c r="CT12" s="47">
        <f>BI12*0.17</f>
        <v>226.56750000000002</v>
      </c>
      <c r="CU12" s="47">
        <f>(BK12+BJ12)*1</f>
        <v>0</v>
      </c>
      <c r="CV12" s="47">
        <f>(BL12+BJ12)*1</f>
        <v>0</v>
      </c>
      <c r="CW12" s="47">
        <f>BO12*0.64</f>
        <v>0</v>
      </c>
      <c r="CX12" s="47">
        <f>BQ12*0.64</f>
        <v>0</v>
      </c>
      <c r="CY12" s="47">
        <f>AJ12*0.22</f>
        <v>345.62</v>
      </c>
      <c r="CZ12" s="47">
        <f>AL12*0.22</f>
        <v>345.62</v>
      </c>
      <c r="DA12" s="47">
        <f>AQ12*0.12</f>
        <v>0</v>
      </c>
      <c r="DB12" s="47">
        <f>AS12*0.12</f>
        <v>0</v>
      </c>
      <c r="DC12" s="47">
        <f aca="true" t="shared" si="0" ref="DC12:DD14">CJ12+CL12+CQ12+CU12+CW12+CY12+DA12</f>
        <v>9876.4675</v>
      </c>
      <c r="DD12" s="47">
        <f t="shared" si="0"/>
        <v>9876.4675</v>
      </c>
    </row>
    <row r="13" spans="1:108" s="2" customFormat="1" ht="13.5" customHeight="1">
      <c r="A13" s="19">
        <v>5</v>
      </c>
      <c r="B13" s="2">
        <v>3</v>
      </c>
      <c r="C13" s="61" t="s">
        <v>3</v>
      </c>
      <c r="D13" s="77">
        <f>E13+F13</f>
        <v>0</v>
      </c>
      <c r="E13" s="77">
        <v>0</v>
      </c>
      <c r="F13" s="91">
        <v>0</v>
      </c>
      <c r="G13" s="51">
        <f>K13+M13</f>
        <v>0</v>
      </c>
      <c r="H13" s="49">
        <v>0</v>
      </c>
      <c r="I13" s="51">
        <f>L13+N13</f>
        <v>0</v>
      </c>
      <c r="J13" s="49">
        <v>0</v>
      </c>
      <c r="K13" s="47">
        <v>0</v>
      </c>
      <c r="L13" s="47">
        <v>0</v>
      </c>
      <c r="M13" s="47">
        <v>0</v>
      </c>
      <c r="N13" s="47">
        <v>0</v>
      </c>
      <c r="O13" s="59">
        <f>P13+Q13</f>
        <v>0</v>
      </c>
      <c r="P13" s="59">
        <v>0</v>
      </c>
      <c r="Q13" s="94">
        <v>0</v>
      </c>
      <c r="R13" s="47">
        <v>0</v>
      </c>
      <c r="S13" s="53">
        <v>0</v>
      </c>
      <c r="T13" s="47">
        <v>0</v>
      </c>
      <c r="U13" s="53">
        <v>0</v>
      </c>
      <c r="V13" s="59">
        <f>W13+X13</f>
        <v>0</v>
      </c>
      <c r="W13" s="59">
        <v>0</v>
      </c>
      <c r="X13" s="94">
        <v>0</v>
      </c>
      <c r="Y13" s="47">
        <v>0</v>
      </c>
      <c r="Z13" s="53">
        <v>0</v>
      </c>
      <c r="AA13" s="47">
        <v>0</v>
      </c>
      <c r="AB13" s="53">
        <v>0</v>
      </c>
      <c r="AC13" s="47">
        <v>0</v>
      </c>
      <c r="AD13" s="59">
        <v>0</v>
      </c>
      <c r="AE13" s="47">
        <v>0</v>
      </c>
      <c r="AF13" s="53">
        <v>0</v>
      </c>
      <c r="AG13" s="59">
        <f>AH13+AI13</f>
        <v>0</v>
      </c>
      <c r="AH13" s="59">
        <v>0</v>
      </c>
      <c r="AI13" s="94">
        <v>0</v>
      </c>
      <c r="AJ13" s="47">
        <v>0</v>
      </c>
      <c r="AK13" s="53">
        <v>0</v>
      </c>
      <c r="AL13" s="47">
        <v>0</v>
      </c>
      <c r="AM13" s="53">
        <v>0</v>
      </c>
      <c r="AN13" s="48">
        <v>0</v>
      </c>
      <c r="AO13" s="48"/>
      <c r="AP13" s="110"/>
      <c r="AQ13" s="47">
        <v>0</v>
      </c>
      <c r="AR13" s="53">
        <v>0</v>
      </c>
      <c r="AS13" s="47">
        <v>0</v>
      </c>
      <c r="AT13" s="53">
        <v>0</v>
      </c>
      <c r="AU13" s="59">
        <f>AV13+AW13</f>
        <v>0</v>
      </c>
      <c r="AV13" s="59">
        <v>0</v>
      </c>
      <c r="AW13" s="94">
        <v>0</v>
      </c>
      <c r="AX13" s="47">
        <v>0</v>
      </c>
      <c r="AY13" s="53">
        <v>0</v>
      </c>
      <c r="AZ13" s="47">
        <v>0</v>
      </c>
      <c r="BA13" s="53">
        <v>0</v>
      </c>
      <c r="BB13" s="47">
        <v>0</v>
      </c>
      <c r="BC13" s="41">
        <f>AZ13-BB13</f>
        <v>0</v>
      </c>
      <c r="BD13" s="47">
        <v>0</v>
      </c>
      <c r="BE13" s="47">
        <v>0</v>
      </c>
      <c r="BF13" s="43">
        <f>BG13+(AX13-AZ13)*0.75</f>
        <v>0</v>
      </c>
      <c r="BG13" s="41">
        <f>BH13+BI13</f>
        <v>0</v>
      </c>
      <c r="BH13" s="43">
        <f>BB13*0.85</f>
        <v>0</v>
      </c>
      <c r="BI13" s="43">
        <f>BC13*0.75</f>
        <v>0</v>
      </c>
      <c r="BJ13" s="47">
        <v>0</v>
      </c>
      <c r="BK13" s="47">
        <v>0</v>
      </c>
      <c r="BL13" s="47">
        <v>0</v>
      </c>
      <c r="BM13" s="48">
        <v>0</v>
      </c>
      <c r="BN13" s="48">
        <v>0</v>
      </c>
      <c r="BO13" s="51">
        <v>0</v>
      </c>
      <c r="BP13" s="53">
        <v>0</v>
      </c>
      <c r="BQ13" s="51">
        <v>0</v>
      </c>
      <c r="BR13" s="53">
        <v>0</v>
      </c>
      <c r="BS13" s="53">
        <v>0</v>
      </c>
      <c r="BT13" s="59">
        <f>BV13+BU13</f>
        <v>0</v>
      </c>
      <c r="BU13" s="59">
        <v>0</v>
      </c>
      <c r="BV13" s="94">
        <v>0</v>
      </c>
      <c r="BW13" s="47">
        <v>0</v>
      </c>
      <c r="BX13" s="49">
        <v>0</v>
      </c>
      <c r="BY13" s="47">
        <v>0</v>
      </c>
      <c r="BZ13" s="49">
        <v>0</v>
      </c>
      <c r="CA13" s="59">
        <v>368</v>
      </c>
      <c r="CB13" s="59">
        <v>0</v>
      </c>
      <c r="CC13" s="94">
        <v>0</v>
      </c>
      <c r="CD13" s="59">
        <v>0</v>
      </c>
      <c r="CE13" s="47">
        <f>DC13/CA13*10</f>
        <v>0</v>
      </c>
      <c r="CF13" s="54"/>
      <c r="CG13" s="40">
        <v>0</v>
      </c>
      <c r="CH13" s="53">
        <v>0</v>
      </c>
      <c r="CI13" s="51">
        <v>0</v>
      </c>
      <c r="CJ13" s="47">
        <f>R13*0.47</f>
        <v>0</v>
      </c>
      <c r="CK13" s="47">
        <f>T13*0.47</f>
        <v>0</v>
      </c>
      <c r="CL13" s="47">
        <f>CM13+(Y13-AA13)*0.32</f>
        <v>0</v>
      </c>
      <c r="CM13" s="47">
        <f>CN13+CO13+CP13</f>
        <v>0</v>
      </c>
      <c r="CN13" s="47">
        <f>AE13*0.4</f>
        <v>0</v>
      </c>
      <c r="CO13" s="47">
        <f>AC13*0.37</f>
        <v>0</v>
      </c>
      <c r="CP13" s="47">
        <f>(AA13-AC13-AE13)*0.32</f>
        <v>0</v>
      </c>
      <c r="CQ13" s="47">
        <f>CR13+(BF13-BG13)*0.17</f>
        <v>0</v>
      </c>
      <c r="CR13" s="47">
        <f>CS13+CT13</f>
        <v>0</v>
      </c>
      <c r="CS13" s="47">
        <f>BH13*0.22</f>
        <v>0</v>
      </c>
      <c r="CT13" s="47">
        <f>BI13*0.17</f>
        <v>0</v>
      </c>
      <c r="CU13" s="47">
        <f>(BK13+BJ13)*1</f>
        <v>0</v>
      </c>
      <c r="CV13" s="47">
        <f>(BL13+BJ13)*1</f>
        <v>0</v>
      </c>
      <c r="CW13" s="47">
        <f>BO13*0.64</f>
        <v>0</v>
      </c>
      <c r="CX13" s="47">
        <f>BQ13*0.64</f>
        <v>0</v>
      </c>
      <c r="CY13" s="47">
        <f>AJ13*0.22</f>
        <v>0</v>
      </c>
      <c r="CZ13" s="47">
        <f>AL13*0.22</f>
        <v>0</v>
      </c>
      <c r="DA13" s="47">
        <f>AQ13*0.12</f>
        <v>0</v>
      </c>
      <c r="DB13" s="47">
        <f>AS13*0.12</f>
        <v>0</v>
      </c>
      <c r="DC13" s="47">
        <f t="shared" si="0"/>
        <v>0</v>
      </c>
      <c r="DD13" s="47">
        <f t="shared" si="0"/>
        <v>0</v>
      </c>
    </row>
    <row r="14" spans="1:108" s="2" customFormat="1" ht="13.5" customHeight="1">
      <c r="A14" s="19">
        <v>8</v>
      </c>
      <c r="B14" s="2">
        <v>4</v>
      </c>
      <c r="C14" s="61" t="s">
        <v>4</v>
      </c>
      <c r="D14" s="77">
        <f>E14+F14</f>
        <v>7095</v>
      </c>
      <c r="E14" s="77">
        <v>0</v>
      </c>
      <c r="F14" s="91">
        <v>7095</v>
      </c>
      <c r="G14" s="51">
        <f>K14+M14</f>
        <v>4354</v>
      </c>
      <c r="H14" s="49">
        <f>G14/D14*100</f>
        <v>61.367159971811134</v>
      </c>
      <c r="I14" s="51">
        <f>L14+N14</f>
        <v>4354</v>
      </c>
      <c r="J14" s="49">
        <f>I14/F14*100</f>
        <v>61.367159971811134</v>
      </c>
      <c r="K14" s="51">
        <v>4354</v>
      </c>
      <c r="L14" s="51">
        <v>4354</v>
      </c>
      <c r="M14" s="51">
        <v>0</v>
      </c>
      <c r="N14" s="51">
        <v>0</v>
      </c>
      <c r="O14" s="59">
        <f>P14+Q14</f>
        <v>2946</v>
      </c>
      <c r="P14" s="59">
        <v>0</v>
      </c>
      <c r="Q14" s="94">
        <v>2946</v>
      </c>
      <c r="R14" s="51">
        <v>2556</v>
      </c>
      <c r="S14" s="53">
        <f>R14/O14*100</f>
        <v>86.76171079429736</v>
      </c>
      <c r="T14" s="51">
        <v>2556</v>
      </c>
      <c r="U14" s="53">
        <f>T14/Q14*100</f>
        <v>86.76171079429736</v>
      </c>
      <c r="V14" s="59">
        <f>W14+X14</f>
        <v>778</v>
      </c>
      <c r="W14" s="59">
        <v>0</v>
      </c>
      <c r="X14" s="94">
        <v>778</v>
      </c>
      <c r="Y14" s="51">
        <v>750</v>
      </c>
      <c r="Z14" s="53">
        <f>Y14/V14*100</f>
        <v>96.40102827763496</v>
      </c>
      <c r="AA14" s="51">
        <v>750</v>
      </c>
      <c r="AB14" s="53">
        <f>AA14/X14*100</f>
        <v>96.40102827763496</v>
      </c>
      <c r="AC14" s="51">
        <v>0</v>
      </c>
      <c r="AD14" s="59">
        <v>778</v>
      </c>
      <c r="AE14" s="51">
        <v>750</v>
      </c>
      <c r="AF14" s="53">
        <f>AE14/AD14*100</f>
        <v>96.40102827763496</v>
      </c>
      <c r="AG14" s="59">
        <f>AH14+AI14</f>
        <v>1883</v>
      </c>
      <c r="AH14" s="59">
        <v>0</v>
      </c>
      <c r="AI14" s="94">
        <v>1883</v>
      </c>
      <c r="AJ14" s="51">
        <v>363</v>
      </c>
      <c r="AK14" s="53">
        <f>AJ14/AG14*100</f>
        <v>19.277748274030802</v>
      </c>
      <c r="AL14" s="51">
        <v>363</v>
      </c>
      <c r="AM14" s="53">
        <f>AL14/AI14*100</f>
        <v>19.277748274030802</v>
      </c>
      <c r="AN14" s="48">
        <v>0</v>
      </c>
      <c r="AO14" s="48"/>
      <c r="AP14" s="110"/>
      <c r="AQ14" s="51">
        <v>0</v>
      </c>
      <c r="AR14" s="53">
        <v>0</v>
      </c>
      <c r="AS14" s="51">
        <v>0</v>
      </c>
      <c r="AT14" s="53">
        <v>0</v>
      </c>
      <c r="AU14" s="59">
        <f>AV14+AW14</f>
        <v>13346</v>
      </c>
      <c r="AV14" s="59">
        <v>0</v>
      </c>
      <c r="AW14" s="94">
        <v>13346</v>
      </c>
      <c r="AX14" s="51">
        <v>10865</v>
      </c>
      <c r="AY14" s="53">
        <f>AX14/AU14*100</f>
        <v>81.41016034766972</v>
      </c>
      <c r="AZ14" s="51">
        <v>10865</v>
      </c>
      <c r="BA14" s="53">
        <f>AZ14/AW14*100</f>
        <v>81.41016034766972</v>
      </c>
      <c r="BB14" s="51">
        <v>6974</v>
      </c>
      <c r="BC14" s="41">
        <f>AZ14-BB14</f>
        <v>3891</v>
      </c>
      <c r="BD14" s="51">
        <v>2335</v>
      </c>
      <c r="BE14" s="51">
        <v>9803</v>
      </c>
      <c r="BF14" s="43">
        <f>BG14+(AX14-AZ14)*0.75</f>
        <v>8846.15</v>
      </c>
      <c r="BG14" s="41">
        <f>BH14+BI14</f>
        <v>8846.15</v>
      </c>
      <c r="BH14" s="43">
        <f>BB14*0.85</f>
        <v>5927.9</v>
      </c>
      <c r="BI14" s="43">
        <f>BC14*0.75</f>
        <v>2918.25</v>
      </c>
      <c r="BJ14" s="51">
        <v>0</v>
      </c>
      <c r="BK14" s="51">
        <v>0</v>
      </c>
      <c r="BL14" s="51">
        <v>0</v>
      </c>
      <c r="BM14" s="48">
        <v>0</v>
      </c>
      <c r="BN14" s="48">
        <v>0</v>
      </c>
      <c r="BO14" s="51">
        <v>0</v>
      </c>
      <c r="BP14" s="53">
        <v>0</v>
      </c>
      <c r="BQ14" s="51">
        <v>0</v>
      </c>
      <c r="BR14" s="53">
        <v>0</v>
      </c>
      <c r="BS14" s="51">
        <v>0</v>
      </c>
      <c r="BT14" s="59">
        <f>BV14+BU14</f>
        <v>2549</v>
      </c>
      <c r="BU14" s="59">
        <v>0</v>
      </c>
      <c r="BV14" s="94">
        <v>2549</v>
      </c>
      <c r="BW14" s="51">
        <v>1403</v>
      </c>
      <c r="BX14" s="53">
        <f>BW14/BT14*100</f>
        <v>55.041192624558654</v>
      </c>
      <c r="BY14" s="51">
        <v>1403</v>
      </c>
      <c r="BZ14" s="49">
        <f>BY14/BV14*100</f>
        <v>55.041192624558654</v>
      </c>
      <c r="CA14" s="59">
        <v>1707</v>
      </c>
      <c r="CB14" s="59">
        <v>4</v>
      </c>
      <c r="CC14" s="94">
        <v>1455</v>
      </c>
      <c r="CD14" s="59">
        <v>26.6</v>
      </c>
      <c r="CE14" s="47">
        <f>DC14/CA14*10</f>
        <v>19.809141769185704</v>
      </c>
      <c r="CF14" s="54"/>
      <c r="CG14" s="40">
        <f>DD14/CC14*10</f>
        <v>23.240003436426115</v>
      </c>
      <c r="CH14" s="53">
        <f>CG14/CD14*100</f>
        <v>87.36843397152674</v>
      </c>
      <c r="CI14" s="51">
        <v>0</v>
      </c>
      <c r="CJ14" s="47">
        <f>R14*0.47</f>
        <v>1201.32</v>
      </c>
      <c r="CK14" s="47">
        <f>T14*0.47</f>
        <v>1201.32</v>
      </c>
      <c r="CL14" s="47">
        <f>CM14+(Y14-AA14)*0.32</f>
        <v>300</v>
      </c>
      <c r="CM14" s="47">
        <f>CN14+CO14+CP14</f>
        <v>300</v>
      </c>
      <c r="CN14" s="47">
        <f>AE14*0.4</f>
        <v>300</v>
      </c>
      <c r="CO14" s="47">
        <f>AC14*0.37</f>
        <v>0</v>
      </c>
      <c r="CP14" s="47">
        <f>(AA14-AC14-AE14)*0.32</f>
        <v>0</v>
      </c>
      <c r="CQ14" s="47">
        <f>CR14+(BF14-BG14)*0.17</f>
        <v>1800.2404999999999</v>
      </c>
      <c r="CR14" s="47">
        <f>CS14+CT14</f>
        <v>1800.2404999999999</v>
      </c>
      <c r="CS14" s="47">
        <f>BH14*0.22</f>
        <v>1304.138</v>
      </c>
      <c r="CT14" s="47">
        <f>BI14*0.17</f>
        <v>496.1025</v>
      </c>
      <c r="CU14" s="47">
        <f>(BK14+BJ14)*1</f>
        <v>0</v>
      </c>
      <c r="CV14" s="47">
        <f>(BL14+BJ14)*1</f>
        <v>0</v>
      </c>
      <c r="CW14" s="47">
        <f>BO14*0.64</f>
        <v>0</v>
      </c>
      <c r="CX14" s="47">
        <f>BQ14*0.64</f>
        <v>0</v>
      </c>
      <c r="CY14" s="47">
        <f>AJ14*0.22</f>
        <v>79.86</v>
      </c>
      <c r="CZ14" s="47">
        <f>AL14*0.22</f>
        <v>79.86</v>
      </c>
      <c r="DA14" s="47">
        <f>AQ14*0.12</f>
        <v>0</v>
      </c>
      <c r="DB14" s="47">
        <f>AS14*0.12</f>
        <v>0</v>
      </c>
      <c r="DC14" s="47">
        <f t="shared" si="0"/>
        <v>3381.4204999999997</v>
      </c>
      <c r="DD14" s="47">
        <f t="shared" si="0"/>
        <v>3381.4204999999997</v>
      </c>
    </row>
    <row r="15" spans="1:108" s="2" customFormat="1" ht="13.5" customHeight="1">
      <c r="A15" s="19" t="s">
        <v>516</v>
      </c>
      <c r="B15" s="2">
        <v>5</v>
      </c>
      <c r="C15" s="61" t="s">
        <v>5</v>
      </c>
      <c r="D15" s="77">
        <f aca="true" t="shared" si="1" ref="D15:D22">E15+F15</f>
        <v>1802</v>
      </c>
      <c r="E15" s="77">
        <v>200</v>
      </c>
      <c r="F15" s="91">
        <v>1602</v>
      </c>
      <c r="G15" s="51">
        <f aca="true" t="shared" si="2" ref="G15:G22">K15+M15</f>
        <v>0</v>
      </c>
      <c r="H15" s="49">
        <f aca="true" t="shared" si="3" ref="H15:H54">G15/D15*100</f>
        <v>0</v>
      </c>
      <c r="I15" s="51">
        <f aca="true" t="shared" si="4" ref="I15:I22">L15+N15</f>
        <v>0</v>
      </c>
      <c r="J15" s="49">
        <f aca="true" t="shared" si="5" ref="J15:J54">I15/F15*100</f>
        <v>0</v>
      </c>
      <c r="K15" s="47">
        <v>0</v>
      </c>
      <c r="L15" s="47">
        <v>0</v>
      </c>
      <c r="M15" s="47">
        <v>0</v>
      </c>
      <c r="N15" s="47">
        <v>0</v>
      </c>
      <c r="O15" s="59">
        <f aca="true" t="shared" si="6" ref="O15:O22">P15+Q15</f>
        <v>2671</v>
      </c>
      <c r="P15" s="59">
        <v>300</v>
      </c>
      <c r="Q15" s="94">
        <v>2371</v>
      </c>
      <c r="R15" s="47">
        <v>0</v>
      </c>
      <c r="S15" s="53">
        <f aca="true" t="shared" si="7" ref="S15:S54">R15/O15*100</f>
        <v>0</v>
      </c>
      <c r="T15" s="47">
        <v>0</v>
      </c>
      <c r="U15" s="53">
        <f aca="true" t="shared" si="8" ref="U15:U54">T15/Q15*100</f>
        <v>0</v>
      </c>
      <c r="V15" s="59">
        <f aca="true" t="shared" si="9" ref="V15:V22">W15+X15</f>
        <v>1200</v>
      </c>
      <c r="W15" s="59">
        <v>0</v>
      </c>
      <c r="X15" s="94">
        <v>1200</v>
      </c>
      <c r="Y15" s="47">
        <v>0</v>
      </c>
      <c r="Z15" s="53">
        <f>Y15/V15*100</f>
        <v>0</v>
      </c>
      <c r="AA15" s="47">
        <v>0</v>
      </c>
      <c r="AB15" s="53">
        <f>AA15/X15*100</f>
        <v>0</v>
      </c>
      <c r="AC15" s="47">
        <v>0</v>
      </c>
      <c r="AD15" s="59">
        <v>575</v>
      </c>
      <c r="AE15" s="47">
        <v>0</v>
      </c>
      <c r="AF15" s="53">
        <f>AE15/AD15*100</f>
        <v>0</v>
      </c>
      <c r="AG15" s="59">
        <f aca="true" t="shared" si="10" ref="AG15:AG22">AH15+AI15</f>
        <v>0</v>
      </c>
      <c r="AH15" s="59">
        <v>0</v>
      </c>
      <c r="AI15" s="94">
        <v>0</v>
      </c>
      <c r="AJ15" s="47">
        <v>0</v>
      </c>
      <c r="AK15" s="53">
        <v>0</v>
      </c>
      <c r="AL15" s="47">
        <v>0</v>
      </c>
      <c r="AM15" s="53">
        <v>0</v>
      </c>
      <c r="AN15" s="48">
        <v>0</v>
      </c>
      <c r="AO15" s="48"/>
      <c r="AP15" s="110"/>
      <c r="AQ15" s="47">
        <v>0</v>
      </c>
      <c r="AR15" s="53">
        <v>0</v>
      </c>
      <c r="AS15" s="47">
        <v>0</v>
      </c>
      <c r="AT15" s="53">
        <v>0</v>
      </c>
      <c r="AU15" s="59">
        <f aca="true" t="shared" si="11" ref="AU15:AU22">AV15+AW15</f>
        <v>1805</v>
      </c>
      <c r="AV15" s="59">
        <v>1000</v>
      </c>
      <c r="AW15" s="94">
        <v>805</v>
      </c>
      <c r="AX15" s="47">
        <v>0</v>
      </c>
      <c r="AY15" s="53">
        <v>0</v>
      </c>
      <c r="AZ15" s="47">
        <v>0</v>
      </c>
      <c r="BA15" s="53">
        <v>0</v>
      </c>
      <c r="BB15" s="47">
        <v>0</v>
      </c>
      <c r="BC15" s="41">
        <f aca="true" t="shared" si="12" ref="BC15:BC54">AZ15-BB15</f>
        <v>0</v>
      </c>
      <c r="BD15" s="47">
        <v>0</v>
      </c>
      <c r="BE15" s="47">
        <v>0</v>
      </c>
      <c r="BF15" s="43">
        <f aca="true" t="shared" si="13" ref="BF15:BF54">BG15+(AX15-AZ15)*0.75</f>
        <v>0</v>
      </c>
      <c r="BG15" s="41">
        <f aca="true" t="shared" si="14" ref="BG15:BG54">BH15+BI15</f>
        <v>0</v>
      </c>
      <c r="BH15" s="43">
        <f aca="true" t="shared" si="15" ref="BH15:BH54">BB15*0.85</f>
        <v>0</v>
      </c>
      <c r="BI15" s="43">
        <f aca="true" t="shared" si="16" ref="BI15:BI54">BC15*0.75</f>
        <v>0</v>
      </c>
      <c r="BJ15" s="47">
        <v>0</v>
      </c>
      <c r="BK15" s="47">
        <v>0</v>
      </c>
      <c r="BL15" s="47">
        <v>0</v>
      </c>
      <c r="BM15" s="48">
        <v>0</v>
      </c>
      <c r="BN15" s="48">
        <v>0</v>
      </c>
      <c r="BO15" s="51">
        <v>0</v>
      </c>
      <c r="BP15" s="53">
        <v>0</v>
      </c>
      <c r="BQ15" s="51">
        <v>0</v>
      </c>
      <c r="BR15" s="53">
        <v>0</v>
      </c>
      <c r="BS15" s="53">
        <v>0</v>
      </c>
      <c r="BT15" s="59">
        <f aca="true" t="shared" si="17" ref="BT15:BT52">BV15+BU15</f>
        <v>225</v>
      </c>
      <c r="BU15" s="59">
        <v>0</v>
      </c>
      <c r="BV15" s="94">
        <v>225</v>
      </c>
      <c r="BW15" s="47">
        <v>0</v>
      </c>
      <c r="BX15" s="49">
        <v>0</v>
      </c>
      <c r="BY15" s="47">
        <v>0</v>
      </c>
      <c r="BZ15" s="49">
        <v>0</v>
      </c>
      <c r="CA15" s="59">
        <v>1204</v>
      </c>
      <c r="CB15" s="59">
        <v>216</v>
      </c>
      <c r="CC15" s="94">
        <v>589</v>
      </c>
      <c r="CD15" s="59">
        <v>26.9</v>
      </c>
      <c r="CE15" s="47">
        <f aca="true" t="shared" si="18" ref="CE15:CE54">DC15/CA15*10</f>
        <v>0</v>
      </c>
      <c r="CF15" s="54"/>
      <c r="CG15" s="40">
        <f aca="true" t="shared" si="19" ref="CG15:CG54">DD15/CC15*10</f>
        <v>0</v>
      </c>
      <c r="CH15" s="53">
        <f aca="true" t="shared" si="20" ref="CH15:CH54">CG15/CD15*100</f>
        <v>0</v>
      </c>
      <c r="CI15" s="51">
        <v>0</v>
      </c>
      <c r="CJ15" s="47">
        <f aca="true" t="shared" si="21" ref="CJ15:CJ54">R15*0.47</f>
        <v>0</v>
      </c>
      <c r="CK15" s="47">
        <f aca="true" t="shared" si="22" ref="CK15:CK54">T15*0.47</f>
        <v>0</v>
      </c>
      <c r="CL15" s="47">
        <f aca="true" t="shared" si="23" ref="CL15:CL54">CM15+(Y15-AA15)*0.32</f>
        <v>0</v>
      </c>
      <c r="CM15" s="47">
        <f aca="true" t="shared" si="24" ref="CM15:CM54">CN15+CO15+CP15</f>
        <v>0</v>
      </c>
      <c r="CN15" s="47">
        <f aca="true" t="shared" si="25" ref="CN15:CN54">AE15*0.4</f>
        <v>0</v>
      </c>
      <c r="CO15" s="47">
        <f aca="true" t="shared" si="26" ref="CO15:CO54">AC15*0.37</f>
        <v>0</v>
      </c>
      <c r="CP15" s="47">
        <f aca="true" t="shared" si="27" ref="CP15:CP54">(AA15-AC15-AE15)*0.32</f>
        <v>0</v>
      </c>
      <c r="CQ15" s="47">
        <f aca="true" t="shared" si="28" ref="CQ15:CQ54">CR15+(BF15-BG15)*0.17</f>
        <v>0</v>
      </c>
      <c r="CR15" s="47">
        <f aca="true" t="shared" si="29" ref="CR15:CR54">CS15+CT15</f>
        <v>0</v>
      </c>
      <c r="CS15" s="47">
        <f aca="true" t="shared" si="30" ref="CS15:CS54">BH15*0.22</f>
        <v>0</v>
      </c>
      <c r="CT15" s="47">
        <f aca="true" t="shared" si="31" ref="CT15:CT54">BI15*0.17</f>
        <v>0</v>
      </c>
      <c r="CU15" s="47">
        <f aca="true" t="shared" si="32" ref="CU15:CU54">(BK15+BJ15)*1</f>
        <v>0</v>
      </c>
      <c r="CV15" s="47">
        <f aca="true" t="shared" si="33" ref="CV15:CV54">(BL15+BJ15)*1</f>
        <v>0</v>
      </c>
      <c r="CW15" s="47">
        <f aca="true" t="shared" si="34" ref="CW15:CW54">BO15*0.64</f>
        <v>0</v>
      </c>
      <c r="CX15" s="47">
        <f aca="true" t="shared" si="35" ref="CX15:CX54">BQ15*0.64</f>
        <v>0</v>
      </c>
      <c r="CY15" s="47">
        <f aca="true" t="shared" si="36" ref="CY15:CY54">AJ15*0.22</f>
        <v>0</v>
      </c>
      <c r="CZ15" s="47">
        <f aca="true" t="shared" si="37" ref="CZ15:CZ54">AL15*0.22</f>
        <v>0</v>
      </c>
      <c r="DA15" s="47">
        <f aca="true" t="shared" si="38" ref="DA15:DA54">AQ15*0.12</f>
        <v>0</v>
      </c>
      <c r="DB15" s="47">
        <f aca="true" t="shared" si="39" ref="DB15:DB54">AS15*0.12</f>
        <v>0</v>
      </c>
      <c r="DC15" s="47">
        <f aca="true" t="shared" si="40" ref="DC15:DD54">CJ15+CL15+CQ15+CU15+CW15+CY15+DA15</f>
        <v>0</v>
      </c>
      <c r="DD15" s="47">
        <f t="shared" si="40"/>
        <v>0</v>
      </c>
    </row>
    <row r="16" spans="1:108" s="2" customFormat="1" ht="13.5" customHeight="1">
      <c r="A16" s="19">
        <v>19</v>
      </c>
      <c r="B16" s="2">
        <v>6</v>
      </c>
      <c r="C16" s="61" t="s">
        <v>6</v>
      </c>
      <c r="D16" s="77">
        <f t="shared" si="1"/>
        <v>0</v>
      </c>
      <c r="E16" s="77">
        <v>0</v>
      </c>
      <c r="F16" s="91">
        <v>0</v>
      </c>
      <c r="G16" s="51">
        <f t="shared" si="2"/>
        <v>0</v>
      </c>
      <c r="H16" s="49">
        <v>0</v>
      </c>
      <c r="I16" s="51">
        <f t="shared" si="4"/>
        <v>0</v>
      </c>
      <c r="J16" s="49">
        <v>0</v>
      </c>
      <c r="K16" s="47">
        <v>0</v>
      </c>
      <c r="L16" s="47">
        <v>0</v>
      </c>
      <c r="M16" s="47">
        <v>0</v>
      </c>
      <c r="N16" s="47">
        <v>0</v>
      </c>
      <c r="O16" s="59">
        <f t="shared" si="6"/>
        <v>0</v>
      </c>
      <c r="P16" s="59">
        <v>0</v>
      </c>
      <c r="Q16" s="94">
        <v>0</v>
      </c>
      <c r="R16" s="47">
        <v>0</v>
      </c>
      <c r="S16" s="53">
        <v>0</v>
      </c>
      <c r="T16" s="47">
        <v>0</v>
      </c>
      <c r="U16" s="53">
        <v>0</v>
      </c>
      <c r="V16" s="59">
        <f t="shared" si="9"/>
        <v>0</v>
      </c>
      <c r="W16" s="59">
        <v>0</v>
      </c>
      <c r="X16" s="94">
        <v>0</v>
      </c>
      <c r="Y16" s="47">
        <v>0</v>
      </c>
      <c r="Z16" s="53">
        <v>0</v>
      </c>
      <c r="AA16" s="47">
        <v>0</v>
      </c>
      <c r="AB16" s="53">
        <v>0</v>
      </c>
      <c r="AC16" s="47">
        <v>0</v>
      </c>
      <c r="AD16" s="59">
        <v>0</v>
      </c>
      <c r="AE16" s="47">
        <v>0</v>
      </c>
      <c r="AF16" s="53">
        <v>0</v>
      </c>
      <c r="AG16" s="59">
        <f t="shared" si="10"/>
        <v>0</v>
      </c>
      <c r="AH16" s="59">
        <v>0</v>
      </c>
      <c r="AI16" s="94">
        <v>0</v>
      </c>
      <c r="AJ16" s="47">
        <v>0</v>
      </c>
      <c r="AK16" s="53">
        <v>0</v>
      </c>
      <c r="AL16" s="47">
        <v>0</v>
      </c>
      <c r="AM16" s="53">
        <v>0</v>
      </c>
      <c r="AN16" s="48">
        <v>0</v>
      </c>
      <c r="AO16" s="48"/>
      <c r="AP16" s="110"/>
      <c r="AQ16" s="47">
        <v>0</v>
      </c>
      <c r="AR16" s="53">
        <v>0</v>
      </c>
      <c r="AS16" s="47">
        <v>0</v>
      </c>
      <c r="AT16" s="53">
        <v>0</v>
      </c>
      <c r="AU16" s="59">
        <f t="shared" si="11"/>
        <v>0</v>
      </c>
      <c r="AV16" s="59">
        <v>0</v>
      </c>
      <c r="AW16" s="94">
        <v>0</v>
      </c>
      <c r="AX16" s="47">
        <v>0</v>
      </c>
      <c r="AY16" s="53">
        <v>0</v>
      </c>
      <c r="AZ16" s="47">
        <v>0</v>
      </c>
      <c r="BA16" s="53">
        <v>0</v>
      </c>
      <c r="BB16" s="47">
        <v>0</v>
      </c>
      <c r="BC16" s="41">
        <f t="shared" si="12"/>
        <v>0</v>
      </c>
      <c r="BD16" s="47">
        <v>0</v>
      </c>
      <c r="BE16" s="47">
        <v>0</v>
      </c>
      <c r="BF16" s="43">
        <f t="shared" si="13"/>
        <v>0</v>
      </c>
      <c r="BG16" s="41">
        <f t="shared" si="14"/>
        <v>0</v>
      </c>
      <c r="BH16" s="43">
        <f t="shared" si="15"/>
        <v>0</v>
      </c>
      <c r="BI16" s="43">
        <f t="shared" si="16"/>
        <v>0</v>
      </c>
      <c r="BJ16" s="47">
        <v>0</v>
      </c>
      <c r="BK16" s="47">
        <v>0</v>
      </c>
      <c r="BL16" s="47">
        <v>0</v>
      </c>
      <c r="BM16" s="48">
        <v>0</v>
      </c>
      <c r="BN16" s="48">
        <v>0</v>
      </c>
      <c r="BO16" s="51">
        <v>0</v>
      </c>
      <c r="BP16" s="53">
        <v>0</v>
      </c>
      <c r="BQ16" s="51">
        <v>0</v>
      </c>
      <c r="BR16" s="53">
        <v>0</v>
      </c>
      <c r="BS16" s="53">
        <v>0</v>
      </c>
      <c r="BT16" s="59">
        <f t="shared" si="17"/>
        <v>0</v>
      </c>
      <c r="BU16" s="59">
        <v>0</v>
      </c>
      <c r="BV16" s="94">
        <v>0</v>
      </c>
      <c r="BW16" s="47">
        <v>0</v>
      </c>
      <c r="BX16" s="49">
        <v>0</v>
      </c>
      <c r="BY16" s="47">
        <v>0</v>
      </c>
      <c r="BZ16" s="49">
        <v>0</v>
      </c>
      <c r="CA16" s="59">
        <v>119</v>
      </c>
      <c r="CB16" s="59">
        <v>0</v>
      </c>
      <c r="CC16" s="94">
        <v>0</v>
      </c>
      <c r="CD16" s="59">
        <v>0</v>
      </c>
      <c r="CE16" s="47">
        <v>0</v>
      </c>
      <c r="CF16" s="54"/>
      <c r="CG16" s="40">
        <v>0</v>
      </c>
      <c r="CH16" s="53">
        <v>0</v>
      </c>
      <c r="CI16" s="51">
        <v>0</v>
      </c>
      <c r="CJ16" s="47">
        <f t="shared" si="21"/>
        <v>0</v>
      </c>
      <c r="CK16" s="47">
        <f t="shared" si="22"/>
        <v>0</v>
      </c>
      <c r="CL16" s="47">
        <f t="shared" si="23"/>
        <v>0</v>
      </c>
      <c r="CM16" s="47">
        <f t="shared" si="24"/>
        <v>0</v>
      </c>
      <c r="CN16" s="47">
        <f t="shared" si="25"/>
        <v>0</v>
      </c>
      <c r="CO16" s="47">
        <f t="shared" si="26"/>
        <v>0</v>
      </c>
      <c r="CP16" s="47">
        <f t="shared" si="27"/>
        <v>0</v>
      </c>
      <c r="CQ16" s="47">
        <f t="shared" si="28"/>
        <v>0</v>
      </c>
      <c r="CR16" s="47">
        <f t="shared" si="29"/>
        <v>0</v>
      </c>
      <c r="CS16" s="47">
        <f t="shared" si="30"/>
        <v>0</v>
      </c>
      <c r="CT16" s="47">
        <f t="shared" si="31"/>
        <v>0</v>
      </c>
      <c r="CU16" s="47">
        <f t="shared" si="32"/>
        <v>0</v>
      </c>
      <c r="CV16" s="47">
        <f t="shared" si="33"/>
        <v>0</v>
      </c>
      <c r="CW16" s="47">
        <f t="shared" si="34"/>
        <v>0</v>
      </c>
      <c r="CX16" s="47">
        <f t="shared" si="35"/>
        <v>0</v>
      </c>
      <c r="CY16" s="47">
        <f t="shared" si="36"/>
        <v>0</v>
      </c>
      <c r="CZ16" s="47">
        <f t="shared" si="37"/>
        <v>0</v>
      </c>
      <c r="DA16" s="47">
        <f t="shared" si="38"/>
        <v>0</v>
      </c>
      <c r="DB16" s="47">
        <f t="shared" si="39"/>
        <v>0</v>
      </c>
      <c r="DC16" s="47">
        <f t="shared" si="40"/>
        <v>0</v>
      </c>
      <c r="DD16" s="47">
        <f t="shared" si="40"/>
        <v>0</v>
      </c>
    </row>
    <row r="17" spans="1:108" s="2" customFormat="1" ht="13.5" customHeight="1">
      <c r="A17" s="19">
        <v>20</v>
      </c>
      <c r="B17" s="2">
        <v>7</v>
      </c>
      <c r="C17" s="61" t="s">
        <v>7</v>
      </c>
      <c r="D17" s="77">
        <f t="shared" si="1"/>
        <v>1497</v>
      </c>
      <c r="E17" s="77">
        <v>160</v>
      </c>
      <c r="F17" s="91">
        <v>1337</v>
      </c>
      <c r="G17" s="51">
        <f t="shared" si="2"/>
        <v>533</v>
      </c>
      <c r="H17" s="49">
        <f t="shared" si="3"/>
        <v>35.60454241816967</v>
      </c>
      <c r="I17" s="51">
        <f t="shared" si="4"/>
        <v>533</v>
      </c>
      <c r="J17" s="49">
        <f t="shared" si="5"/>
        <v>39.86537023186238</v>
      </c>
      <c r="K17" s="51">
        <v>398</v>
      </c>
      <c r="L17" s="51">
        <v>398</v>
      </c>
      <c r="M17" s="51">
        <v>135</v>
      </c>
      <c r="N17" s="51">
        <v>135</v>
      </c>
      <c r="O17" s="59">
        <f t="shared" si="6"/>
        <v>899</v>
      </c>
      <c r="P17" s="59">
        <v>200</v>
      </c>
      <c r="Q17" s="94">
        <v>699</v>
      </c>
      <c r="R17" s="51">
        <v>215</v>
      </c>
      <c r="S17" s="53">
        <f t="shared" si="7"/>
        <v>23.915461624026698</v>
      </c>
      <c r="T17" s="51">
        <v>215</v>
      </c>
      <c r="U17" s="53">
        <f t="shared" si="8"/>
        <v>30.758226037195996</v>
      </c>
      <c r="V17" s="59">
        <f t="shared" si="9"/>
        <v>175</v>
      </c>
      <c r="W17" s="59">
        <v>0</v>
      </c>
      <c r="X17" s="94">
        <v>175</v>
      </c>
      <c r="Y17" s="51">
        <v>0</v>
      </c>
      <c r="Z17" s="53">
        <f>Y17/V17*100</f>
        <v>0</v>
      </c>
      <c r="AA17" s="51">
        <v>0</v>
      </c>
      <c r="AB17" s="53">
        <f>AA17/X17*100</f>
        <v>0</v>
      </c>
      <c r="AC17" s="51">
        <v>0</v>
      </c>
      <c r="AD17" s="59">
        <v>175</v>
      </c>
      <c r="AE17" s="51">
        <v>0</v>
      </c>
      <c r="AF17" s="53">
        <v>0</v>
      </c>
      <c r="AG17" s="59">
        <f t="shared" si="10"/>
        <v>0</v>
      </c>
      <c r="AH17" s="59">
        <v>0</v>
      </c>
      <c r="AI17" s="94">
        <v>0</v>
      </c>
      <c r="AJ17" s="51">
        <v>0</v>
      </c>
      <c r="AK17" s="53">
        <v>0</v>
      </c>
      <c r="AL17" s="51">
        <v>0</v>
      </c>
      <c r="AM17" s="53">
        <v>0</v>
      </c>
      <c r="AN17" s="48">
        <v>0</v>
      </c>
      <c r="AO17" s="48"/>
      <c r="AP17" s="110"/>
      <c r="AQ17" s="51">
        <v>0</v>
      </c>
      <c r="AR17" s="53">
        <v>0</v>
      </c>
      <c r="AS17" s="51">
        <v>0</v>
      </c>
      <c r="AT17" s="53">
        <v>0</v>
      </c>
      <c r="AU17" s="59">
        <f t="shared" si="11"/>
        <v>4141</v>
      </c>
      <c r="AV17" s="59">
        <v>0</v>
      </c>
      <c r="AW17" s="94">
        <v>4141</v>
      </c>
      <c r="AX17" s="51">
        <v>5494</v>
      </c>
      <c r="AY17" s="53">
        <f>AX17/AU17*100</f>
        <v>132.67326732673268</v>
      </c>
      <c r="AZ17" s="51">
        <v>5494</v>
      </c>
      <c r="BA17" s="53">
        <f>AZ17/AW17*100</f>
        <v>132.67326732673268</v>
      </c>
      <c r="BB17" s="51">
        <v>0</v>
      </c>
      <c r="BC17" s="41">
        <f t="shared" si="12"/>
        <v>5494</v>
      </c>
      <c r="BD17" s="51">
        <v>0</v>
      </c>
      <c r="BE17" s="51">
        <v>5494</v>
      </c>
      <c r="BF17" s="43">
        <f t="shared" si="13"/>
        <v>4120.5</v>
      </c>
      <c r="BG17" s="41">
        <f t="shared" si="14"/>
        <v>4120.5</v>
      </c>
      <c r="BH17" s="43">
        <f t="shared" si="15"/>
        <v>0</v>
      </c>
      <c r="BI17" s="43">
        <f t="shared" si="16"/>
        <v>4120.5</v>
      </c>
      <c r="BJ17" s="51">
        <v>0</v>
      </c>
      <c r="BK17" s="51">
        <v>0</v>
      </c>
      <c r="BL17" s="51">
        <v>0</v>
      </c>
      <c r="BM17" s="48">
        <v>0</v>
      </c>
      <c r="BN17" s="48">
        <v>0</v>
      </c>
      <c r="BO17" s="51">
        <v>0</v>
      </c>
      <c r="BP17" s="53">
        <v>0</v>
      </c>
      <c r="BQ17" s="51">
        <v>0</v>
      </c>
      <c r="BR17" s="53">
        <v>0</v>
      </c>
      <c r="BS17" s="53">
        <v>0</v>
      </c>
      <c r="BT17" s="59">
        <f t="shared" si="17"/>
        <v>421</v>
      </c>
      <c r="BU17" s="59">
        <v>60</v>
      </c>
      <c r="BV17" s="94">
        <v>361</v>
      </c>
      <c r="BW17" s="51">
        <v>0</v>
      </c>
      <c r="BX17" s="53">
        <f>BW17/BT17*100</f>
        <v>0</v>
      </c>
      <c r="BY17" s="51">
        <v>0</v>
      </c>
      <c r="BZ17" s="49">
        <f>BY17/BV17*100</f>
        <v>0</v>
      </c>
      <c r="CA17" s="59">
        <v>572</v>
      </c>
      <c r="CB17" s="59">
        <v>46</v>
      </c>
      <c r="CC17" s="94">
        <v>240</v>
      </c>
      <c r="CD17" s="59">
        <v>31.4</v>
      </c>
      <c r="CE17" s="47">
        <f t="shared" si="18"/>
        <v>14.01284965034965</v>
      </c>
      <c r="CF17" s="54"/>
      <c r="CG17" s="40">
        <f t="shared" si="19"/>
        <v>33.39729166666666</v>
      </c>
      <c r="CH17" s="53">
        <f t="shared" si="20"/>
        <v>106.36080148619955</v>
      </c>
      <c r="CI17" s="51">
        <v>1</v>
      </c>
      <c r="CJ17" s="47">
        <f t="shared" si="21"/>
        <v>101.05</v>
      </c>
      <c r="CK17" s="47">
        <f t="shared" si="22"/>
        <v>101.05</v>
      </c>
      <c r="CL17" s="47">
        <f t="shared" si="23"/>
        <v>0</v>
      </c>
      <c r="CM17" s="47">
        <f t="shared" si="24"/>
        <v>0</v>
      </c>
      <c r="CN17" s="47">
        <f t="shared" si="25"/>
        <v>0</v>
      </c>
      <c r="CO17" s="47">
        <f t="shared" si="26"/>
        <v>0</v>
      </c>
      <c r="CP17" s="47">
        <f t="shared" si="27"/>
        <v>0</v>
      </c>
      <c r="CQ17" s="47">
        <f t="shared" si="28"/>
        <v>700.485</v>
      </c>
      <c r="CR17" s="47">
        <f t="shared" si="29"/>
        <v>700.485</v>
      </c>
      <c r="CS17" s="47">
        <f t="shared" si="30"/>
        <v>0</v>
      </c>
      <c r="CT17" s="47">
        <f t="shared" si="31"/>
        <v>700.485</v>
      </c>
      <c r="CU17" s="47">
        <f t="shared" si="32"/>
        <v>0</v>
      </c>
      <c r="CV17" s="47">
        <f t="shared" si="33"/>
        <v>0</v>
      </c>
      <c r="CW17" s="47">
        <f t="shared" si="34"/>
        <v>0</v>
      </c>
      <c r="CX17" s="47">
        <f t="shared" si="35"/>
        <v>0</v>
      </c>
      <c r="CY17" s="47">
        <f t="shared" si="36"/>
        <v>0</v>
      </c>
      <c r="CZ17" s="47">
        <f t="shared" si="37"/>
        <v>0</v>
      </c>
      <c r="DA17" s="47">
        <f t="shared" si="38"/>
        <v>0</v>
      </c>
      <c r="DB17" s="47">
        <f t="shared" si="39"/>
        <v>0</v>
      </c>
      <c r="DC17" s="47">
        <f t="shared" si="40"/>
        <v>801.535</v>
      </c>
      <c r="DD17" s="47">
        <f t="shared" si="40"/>
        <v>801.535</v>
      </c>
    </row>
    <row r="18" spans="1:108" s="2" customFormat="1" ht="13.5" customHeight="1">
      <c r="A18" s="19">
        <v>24</v>
      </c>
      <c r="B18" s="2">
        <v>8</v>
      </c>
      <c r="C18" s="61" t="s">
        <v>8</v>
      </c>
      <c r="D18" s="77">
        <f t="shared" si="1"/>
        <v>1111</v>
      </c>
      <c r="E18" s="77">
        <v>580</v>
      </c>
      <c r="F18" s="91">
        <v>531</v>
      </c>
      <c r="G18" s="51">
        <f t="shared" si="2"/>
        <v>881</v>
      </c>
      <c r="H18" s="49">
        <f t="shared" si="3"/>
        <v>79.29792979297929</v>
      </c>
      <c r="I18" s="51">
        <f t="shared" si="4"/>
        <v>531</v>
      </c>
      <c r="J18" s="49">
        <f t="shared" si="5"/>
        <v>100</v>
      </c>
      <c r="K18" s="51">
        <v>881</v>
      </c>
      <c r="L18" s="51">
        <v>531</v>
      </c>
      <c r="M18" s="51">
        <v>0</v>
      </c>
      <c r="N18" s="51">
        <v>0</v>
      </c>
      <c r="O18" s="59">
        <f t="shared" si="6"/>
        <v>770</v>
      </c>
      <c r="P18" s="59">
        <v>520</v>
      </c>
      <c r="Q18" s="94">
        <v>250</v>
      </c>
      <c r="R18" s="51">
        <v>307</v>
      </c>
      <c r="S18" s="53">
        <f t="shared" si="7"/>
        <v>39.87012987012987</v>
      </c>
      <c r="T18" s="51">
        <v>80</v>
      </c>
      <c r="U18" s="53">
        <f t="shared" si="8"/>
        <v>32</v>
      </c>
      <c r="V18" s="59">
        <f t="shared" si="9"/>
        <v>1000</v>
      </c>
      <c r="W18" s="59">
        <v>0</v>
      </c>
      <c r="X18" s="94">
        <v>1000</v>
      </c>
      <c r="Y18" s="51">
        <v>819</v>
      </c>
      <c r="Z18" s="53">
        <f>Y18/V18*100</f>
        <v>81.89999999999999</v>
      </c>
      <c r="AA18" s="51">
        <v>819</v>
      </c>
      <c r="AB18" s="53">
        <f>AA18/X18*100</f>
        <v>81.89999999999999</v>
      </c>
      <c r="AC18" s="51">
        <v>819</v>
      </c>
      <c r="AD18" s="59">
        <v>0</v>
      </c>
      <c r="AE18" s="51">
        <v>0</v>
      </c>
      <c r="AF18" s="53">
        <v>0</v>
      </c>
      <c r="AG18" s="59">
        <f t="shared" si="10"/>
        <v>0</v>
      </c>
      <c r="AH18" s="59">
        <v>0</v>
      </c>
      <c r="AI18" s="94">
        <v>0</v>
      </c>
      <c r="AJ18" s="51">
        <v>0</v>
      </c>
      <c r="AK18" s="53">
        <v>0</v>
      </c>
      <c r="AL18" s="51">
        <v>0</v>
      </c>
      <c r="AM18" s="53">
        <v>0</v>
      </c>
      <c r="AN18" s="48">
        <v>0</v>
      </c>
      <c r="AO18" s="48"/>
      <c r="AP18" s="110"/>
      <c r="AQ18" s="51">
        <v>0</v>
      </c>
      <c r="AR18" s="53">
        <v>0</v>
      </c>
      <c r="AS18" s="51">
        <v>0</v>
      </c>
      <c r="AT18" s="53">
        <v>0</v>
      </c>
      <c r="AU18" s="59">
        <f t="shared" si="11"/>
        <v>0</v>
      </c>
      <c r="AV18" s="59">
        <v>0</v>
      </c>
      <c r="AW18" s="94">
        <v>0</v>
      </c>
      <c r="AX18" s="51">
        <v>0</v>
      </c>
      <c r="AY18" s="53">
        <v>0</v>
      </c>
      <c r="AZ18" s="51">
        <v>0</v>
      </c>
      <c r="BA18" s="53">
        <v>0</v>
      </c>
      <c r="BB18" s="51">
        <v>0</v>
      </c>
      <c r="BC18" s="41">
        <f t="shared" si="12"/>
        <v>0</v>
      </c>
      <c r="BD18" s="51">
        <v>0</v>
      </c>
      <c r="BE18" s="51">
        <v>0</v>
      </c>
      <c r="BF18" s="43">
        <f t="shared" si="13"/>
        <v>0</v>
      </c>
      <c r="BG18" s="41">
        <f t="shared" si="14"/>
        <v>0</v>
      </c>
      <c r="BH18" s="43">
        <f t="shared" si="15"/>
        <v>0</v>
      </c>
      <c r="BI18" s="43">
        <f t="shared" si="16"/>
        <v>0</v>
      </c>
      <c r="BJ18" s="51">
        <v>0</v>
      </c>
      <c r="BK18" s="51">
        <v>0</v>
      </c>
      <c r="BL18" s="51">
        <v>0</v>
      </c>
      <c r="BM18" s="48">
        <v>0</v>
      </c>
      <c r="BN18" s="48">
        <v>0</v>
      </c>
      <c r="BO18" s="51">
        <v>0</v>
      </c>
      <c r="BP18" s="53">
        <v>0</v>
      </c>
      <c r="BQ18" s="51">
        <v>0</v>
      </c>
      <c r="BR18" s="53">
        <v>0</v>
      </c>
      <c r="BS18" s="51">
        <v>0</v>
      </c>
      <c r="BT18" s="59">
        <f t="shared" si="17"/>
        <v>0</v>
      </c>
      <c r="BU18" s="59">
        <v>0</v>
      </c>
      <c r="BV18" s="94">
        <v>0</v>
      </c>
      <c r="BW18" s="51">
        <v>0</v>
      </c>
      <c r="BX18" s="53">
        <v>0</v>
      </c>
      <c r="BY18" s="51">
        <v>0</v>
      </c>
      <c r="BZ18" s="53">
        <v>0</v>
      </c>
      <c r="CA18" s="59">
        <v>582</v>
      </c>
      <c r="CB18" s="59">
        <v>105</v>
      </c>
      <c r="CC18" s="94">
        <v>179</v>
      </c>
      <c r="CD18" s="59">
        <v>26.2</v>
      </c>
      <c r="CE18" s="47">
        <f t="shared" si="18"/>
        <v>7.685910652920961</v>
      </c>
      <c r="CF18" s="54"/>
      <c r="CG18" s="40">
        <f t="shared" si="19"/>
        <v>19.029608938547486</v>
      </c>
      <c r="CH18" s="53">
        <f t="shared" si="20"/>
        <v>72.63209518529575</v>
      </c>
      <c r="CI18" s="51">
        <v>1</v>
      </c>
      <c r="CJ18" s="47">
        <f t="shared" si="21"/>
        <v>144.29</v>
      </c>
      <c r="CK18" s="47">
        <f t="shared" si="22"/>
        <v>37.599999999999994</v>
      </c>
      <c r="CL18" s="47">
        <f t="shared" si="23"/>
        <v>303.03</v>
      </c>
      <c r="CM18" s="47">
        <f t="shared" si="24"/>
        <v>303.03</v>
      </c>
      <c r="CN18" s="47">
        <f t="shared" si="25"/>
        <v>0</v>
      </c>
      <c r="CO18" s="47">
        <f t="shared" si="26"/>
        <v>303.03</v>
      </c>
      <c r="CP18" s="47">
        <f t="shared" si="27"/>
        <v>0</v>
      </c>
      <c r="CQ18" s="47">
        <f t="shared" si="28"/>
        <v>0</v>
      </c>
      <c r="CR18" s="47">
        <f t="shared" si="29"/>
        <v>0</v>
      </c>
      <c r="CS18" s="47">
        <f t="shared" si="30"/>
        <v>0</v>
      </c>
      <c r="CT18" s="47">
        <f t="shared" si="31"/>
        <v>0</v>
      </c>
      <c r="CU18" s="47">
        <f t="shared" si="32"/>
        <v>0</v>
      </c>
      <c r="CV18" s="47">
        <f t="shared" si="33"/>
        <v>0</v>
      </c>
      <c r="CW18" s="47">
        <f t="shared" si="34"/>
        <v>0</v>
      </c>
      <c r="CX18" s="47">
        <f t="shared" si="35"/>
        <v>0</v>
      </c>
      <c r="CY18" s="47">
        <f t="shared" si="36"/>
        <v>0</v>
      </c>
      <c r="CZ18" s="47">
        <f t="shared" si="37"/>
        <v>0</v>
      </c>
      <c r="DA18" s="47">
        <f t="shared" si="38"/>
        <v>0</v>
      </c>
      <c r="DB18" s="47">
        <f t="shared" si="39"/>
        <v>0</v>
      </c>
      <c r="DC18" s="47">
        <f t="shared" si="40"/>
        <v>447.31999999999994</v>
      </c>
      <c r="DD18" s="47">
        <f t="shared" si="40"/>
        <v>340.63</v>
      </c>
    </row>
    <row r="19" spans="1:108" s="2" customFormat="1" ht="13.5" customHeight="1">
      <c r="A19" s="19">
        <v>25</v>
      </c>
      <c r="B19" s="2">
        <v>9</v>
      </c>
      <c r="C19" s="61" t="s">
        <v>9</v>
      </c>
      <c r="D19" s="77">
        <f t="shared" si="1"/>
        <v>0</v>
      </c>
      <c r="E19" s="77">
        <v>0</v>
      </c>
      <c r="F19" s="91">
        <v>0</v>
      </c>
      <c r="G19" s="51">
        <f t="shared" si="2"/>
        <v>0</v>
      </c>
      <c r="H19" s="49">
        <v>0</v>
      </c>
      <c r="I19" s="51">
        <v>0</v>
      </c>
      <c r="J19" s="49">
        <v>0</v>
      </c>
      <c r="K19" s="47">
        <v>0</v>
      </c>
      <c r="L19" s="47">
        <v>0</v>
      </c>
      <c r="M19" s="47">
        <v>0</v>
      </c>
      <c r="N19" s="47">
        <v>0</v>
      </c>
      <c r="O19" s="59">
        <f t="shared" si="6"/>
        <v>0</v>
      </c>
      <c r="P19" s="59">
        <v>0</v>
      </c>
      <c r="Q19" s="94">
        <v>0</v>
      </c>
      <c r="R19" s="47">
        <v>0</v>
      </c>
      <c r="S19" s="53">
        <v>0</v>
      </c>
      <c r="T19" s="47">
        <v>0</v>
      </c>
      <c r="U19" s="53">
        <v>0</v>
      </c>
      <c r="V19" s="59">
        <f t="shared" si="9"/>
        <v>0</v>
      </c>
      <c r="W19" s="59">
        <v>0</v>
      </c>
      <c r="X19" s="94">
        <v>0</v>
      </c>
      <c r="Y19" s="47">
        <v>0</v>
      </c>
      <c r="Z19" s="53">
        <v>0</v>
      </c>
      <c r="AA19" s="47">
        <v>0</v>
      </c>
      <c r="AB19" s="53">
        <v>0</v>
      </c>
      <c r="AC19" s="47">
        <v>0</v>
      </c>
      <c r="AD19" s="59">
        <v>0</v>
      </c>
      <c r="AE19" s="47">
        <v>0</v>
      </c>
      <c r="AF19" s="53">
        <v>0</v>
      </c>
      <c r="AG19" s="59">
        <f t="shared" si="10"/>
        <v>0</v>
      </c>
      <c r="AH19" s="59">
        <v>0</v>
      </c>
      <c r="AI19" s="94">
        <v>0</v>
      </c>
      <c r="AJ19" s="47">
        <v>0</v>
      </c>
      <c r="AK19" s="53">
        <v>0</v>
      </c>
      <c r="AL19" s="47">
        <v>0</v>
      </c>
      <c r="AM19" s="53">
        <v>0</v>
      </c>
      <c r="AN19" s="48">
        <v>0</v>
      </c>
      <c r="AO19" s="48"/>
      <c r="AP19" s="110"/>
      <c r="AQ19" s="47">
        <v>0</v>
      </c>
      <c r="AR19" s="53">
        <v>0</v>
      </c>
      <c r="AS19" s="47">
        <v>0</v>
      </c>
      <c r="AT19" s="53">
        <v>0</v>
      </c>
      <c r="AU19" s="59">
        <f t="shared" si="11"/>
        <v>0</v>
      </c>
      <c r="AV19" s="59">
        <v>0</v>
      </c>
      <c r="AW19" s="94">
        <v>0</v>
      </c>
      <c r="AX19" s="47">
        <v>0</v>
      </c>
      <c r="AY19" s="53">
        <v>0</v>
      </c>
      <c r="AZ19" s="47">
        <v>0</v>
      </c>
      <c r="BA19" s="53">
        <v>0</v>
      </c>
      <c r="BB19" s="47">
        <v>0</v>
      </c>
      <c r="BC19" s="41">
        <f t="shared" si="12"/>
        <v>0</v>
      </c>
      <c r="BD19" s="47">
        <v>0</v>
      </c>
      <c r="BE19" s="47">
        <v>0</v>
      </c>
      <c r="BF19" s="43">
        <f t="shared" si="13"/>
        <v>0</v>
      </c>
      <c r="BG19" s="41">
        <f t="shared" si="14"/>
        <v>0</v>
      </c>
      <c r="BH19" s="43">
        <f t="shared" si="15"/>
        <v>0</v>
      </c>
      <c r="BI19" s="43">
        <f t="shared" si="16"/>
        <v>0</v>
      </c>
      <c r="BJ19" s="47">
        <v>0</v>
      </c>
      <c r="BK19" s="47">
        <v>0</v>
      </c>
      <c r="BL19" s="47">
        <v>0</v>
      </c>
      <c r="BM19" s="48">
        <v>0</v>
      </c>
      <c r="BN19" s="48">
        <v>0</v>
      </c>
      <c r="BO19" s="51">
        <v>0</v>
      </c>
      <c r="BP19" s="53">
        <v>0</v>
      </c>
      <c r="BQ19" s="51">
        <v>0</v>
      </c>
      <c r="BR19" s="53">
        <v>0</v>
      </c>
      <c r="BS19" s="53">
        <v>0</v>
      </c>
      <c r="BT19" s="59">
        <f t="shared" si="17"/>
        <v>0</v>
      </c>
      <c r="BU19" s="59">
        <v>0</v>
      </c>
      <c r="BV19" s="94">
        <v>0</v>
      </c>
      <c r="BW19" s="47">
        <v>0</v>
      </c>
      <c r="BX19" s="49">
        <v>0</v>
      </c>
      <c r="BY19" s="47">
        <v>0</v>
      </c>
      <c r="BZ19" s="49">
        <v>0</v>
      </c>
      <c r="CA19" s="59">
        <v>221</v>
      </c>
      <c r="CB19" s="59">
        <v>31</v>
      </c>
      <c r="CC19" s="94">
        <v>0</v>
      </c>
      <c r="CD19" s="59">
        <v>0</v>
      </c>
      <c r="CE19" s="47">
        <f t="shared" si="18"/>
        <v>0</v>
      </c>
      <c r="CF19" s="54"/>
      <c r="CG19" s="40">
        <v>0</v>
      </c>
      <c r="CH19" s="53">
        <v>0</v>
      </c>
      <c r="CI19" s="51">
        <v>0</v>
      </c>
      <c r="CJ19" s="47">
        <f t="shared" si="21"/>
        <v>0</v>
      </c>
      <c r="CK19" s="47">
        <f t="shared" si="22"/>
        <v>0</v>
      </c>
      <c r="CL19" s="47">
        <f t="shared" si="23"/>
        <v>0</v>
      </c>
      <c r="CM19" s="47">
        <f t="shared" si="24"/>
        <v>0</v>
      </c>
      <c r="CN19" s="47">
        <f t="shared" si="25"/>
        <v>0</v>
      </c>
      <c r="CO19" s="47">
        <f t="shared" si="26"/>
        <v>0</v>
      </c>
      <c r="CP19" s="47">
        <f t="shared" si="27"/>
        <v>0</v>
      </c>
      <c r="CQ19" s="47">
        <f t="shared" si="28"/>
        <v>0</v>
      </c>
      <c r="CR19" s="47">
        <f t="shared" si="29"/>
        <v>0</v>
      </c>
      <c r="CS19" s="47">
        <f t="shared" si="30"/>
        <v>0</v>
      </c>
      <c r="CT19" s="47">
        <f t="shared" si="31"/>
        <v>0</v>
      </c>
      <c r="CU19" s="47">
        <f t="shared" si="32"/>
        <v>0</v>
      </c>
      <c r="CV19" s="47">
        <f t="shared" si="33"/>
        <v>0</v>
      </c>
      <c r="CW19" s="47">
        <f t="shared" si="34"/>
        <v>0</v>
      </c>
      <c r="CX19" s="47">
        <f t="shared" si="35"/>
        <v>0</v>
      </c>
      <c r="CY19" s="47">
        <f t="shared" si="36"/>
        <v>0</v>
      </c>
      <c r="CZ19" s="47">
        <f t="shared" si="37"/>
        <v>0</v>
      </c>
      <c r="DA19" s="47">
        <f t="shared" si="38"/>
        <v>0</v>
      </c>
      <c r="DB19" s="47">
        <f t="shared" si="39"/>
        <v>0</v>
      </c>
      <c r="DC19" s="47">
        <f t="shared" si="40"/>
        <v>0</v>
      </c>
      <c r="DD19" s="47">
        <f t="shared" si="40"/>
        <v>0</v>
      </c>
    </row>
    <row r="20" spans="1:108" s="2" customFormat="1" ht="13.5" customHeight="1">
      <c r="A20" s="19">
        <v>29</v>
      </c>
      <c r="B20" s="2">
        <v>10</v>
      </c>
      <c r="C20" s="61" t="s">
        <v>10</v>
      </c>
      <c r="D20" s="77">
        <f t="shared" si="1"/>
        <v>2630</v>
      </c>
      <c r="E20" s="77">
        <v>2000</v>
      </c>
      <c r="F20" s="91">
        <v>630</v>
      </c>
      <c r="G20" s="51">
        <f t="shared" si="2"/>
        <v>1799</v>
      </c>
      <c r="H20" s="49">
        <f>G20/D20*100</f>
        <v>68.40304182509506</v>
      </c>
      <c r="I20" s="51">
        <f>L20+N20</f>
        <v>1510</v>
      </c>
      <c r="J20" s="49">
        <f>I20/F20*100</f>
        <v>239.68253968253967</v>
      </c>
      <c r="K20" s="51">
        <v>1108</v>
      </c>
      <c r="L20" s="51">
        <v>1020</v>
      </c>
      <c r="M20" s="51">
        <v>691</v>
      </c>
      <c r="N20" s="51">
        <v>490</v>
      </c>
      <c r="O20" s="59">
        <f t="shared" si="6"/>
        <v>2660</v>
      </c>
      <c r="P20" s="59">
        <v>2000</v>
      </c>
      <c r="Q20" s="94">
        <v>660</v>
      </c>
      <c r="R20" s="51">
        <v>2809</v>
      </c>
      <c r="S20" s="53">
        <f>R20/O20*100</f>
        <v>105.6015037593985</v>
      </c>
      <c r="T20" s="51">
        <v>2443</v>
      </c>
      <c r="U20" s="53">
        <f>T20/Q20*100</f>
        <v>370.1515151515152</v>
      </c>
      <c r="V20" s="59">
        <f t="shared" si="9"/>
        <v>1000</v>
      </c>
      <c r="W20" s="59">
        <v>1000</v>
      </c>
      <c r="X20" s="94">
        <v>0</v>
      </c>
      <c r="Y20" s="51">
        <v>183</v>
      </c>
      <c r="Z20" s="53">
        <f>Y20/V20*100</f>
        <v>18.3</v>
      </c>
      <c r="AA20" s="51">
        <v>100</v>
      </c>
      <c r="AB20" s="53">
        <v>0</v>
      </c>
      <c r="AC20" s="51">
        <v>100</v>
      </c>
      <c r="AD20" s="59">
        <v>0</v>
      </c>
      <c r="AE20" s="51">
        <v>0</v>
      </c>
      <c r="AF20" s="53">
        <v>0</v>
      </c>
      <c r="AG20" s="59">
        <f t="shared" si="10"/>
        <v>26</v>
      </c>
      <c r="AH20" s="59">
        <v>0</v>
      </c>
      <c r="AI20" s="94">
        <v>26</v>
      </c>
      <c r="AJ20" s="51">
        <v>10</v>
      </c>
      <c r="AK20" s="53">
        <f>AJ20/AG20*100</f>
        <v>38.46153846153847</v>
      </c>
      <c r="AL20" s="51">
        <v>10</v>
      </c>
      <c r="AM20" s="53">
        <f>AL20/AI20*100</f>
        <v>38.46153846153847</v>
      </c>
      <c r="AN20" s="48">
        <v>0</v>
      </c>
      <c r="AO20" s="48"/>
      <c r="AP20" s="110"/>
      <c r="AQ20" s="51">
        <v>0</v>
      </c>
      <c r="AR20" s="53">
        <v>0</v>
      </c>
      <c r="AS20" s="51">
        <v>0</v>
      </c>
      <c r="AT20" s="53">
        <v>0</v>
      </c>
      <c r="AU20" s="59">
        <f t="shared" si="11"/>
        <v>3000</v>
      </c>
      <c r="AV20" s="59">
        <v>3000</v>
      </c>
      <c r="AW20" s="94">
        <v>0</v>
      </c>
      <c r="AX20" s="51">
        <v>2940</v>
      </c>
      <c r="AY20" s="53">
        <f>AX20/AU20*100</f>
        <v>98</v>
      </c>
      <c r="AZ20" s="51">
        <v>2190</v>
      </c>
      <c r="BA20" s="53">
        <v>0</v>
      </c>
      <c r="BB20" s="51">
        <v>2190</v>
      </c>
      <c r="BC20" s="41">
        <f t="shared" si="12"/>
        <v>0</v>
      </c>
      <c r="BD20" s="51">
        <v>2190</v>
      </c>
      <c r="BE20" s="51">
        <v>2190</v>
      </c>
      <c r="BF20" s="43">
        <f t="shared" si="13"/>
        <v>2424</v>
      </c>
      <c r="BG20" s="41">
        <f t="shared" si="14"/>
        <v>1861.5</v>
      </c>
      <c r="BH20" s="43">
        <f t="shared" si="15"/>
        <v>1861.5</v>
      </c>
      <c r="BI20" s="43">
        <f t="shared" si="16"/>
        <v>0</v>
      </c>
      <c r="BJ20" s="51">
        <v>0</v>
      </c>
      <c r="BK20" s="51">
        <v>0</v>
      </c>
      <c r="BL20" s="51">
        <v>0</v>
      </c>
      <c r="BM20" s="48">
        <v>0</v>
      </c>
      <c r="BN20" s="48">
        <v>0</v>
      </c>
      <c r="BO20" s="51">
        <v>0</v>
      </c>
      <c r="BP20" s="53">
        <v>0</v>
      </c>
      <c r="BQ20" s="51">
        <v>0</v>
      </c>
      <c r="BR20" s="53">
        <v>0</v>
      </c>
      <c r="BS20" s="51">
        <v>0</v>
      </c>
      <c r="BT20" s="59">
        <f t="shared" si="17"/>
        <v>672</v>
      </c>
      <c r="BU20" s="59">
        <v>600</v>
      </c>
      <c r="BV20" s="94">
        <v>72</v>
      </c>
      <c r="BW20" s="51">
        <v>480</v>
      </c>
      <c r="BX20" s="53">
        <f>BW20/BT20*100</f>
        <v>71.42857142857143</v>
      </c>
      <c r="BY20" s="51">
        <v>480</v>
      </c>
      <c r="BZ20" s="49">
        <f>BY20/BV20*100</f>
        <v>666.6666666666667</v>
      </c>
      <c r="CA20" s="59">
        <v>1168</v>
      </c>
      <c r="CB20" s="59">
        <v>225</v>
      </c>
      <c r="CC20" s="94">
        <v>533</v>
      </c>
      <c r="CD20" s="59">
        <v>21.8</v>
      </c>
      <c r="CE20" s="47">
        <f t="shared" si="18"/>
        <v>16.19130993150685</v>
      </c>
      <c r="CF20" s="54"/>
      <c r="CG20" s="40">
        <f>DD20/CC20*10</f>
        <v>29.961350844277675</v>
      </c>
      <c r="CH20" s="53">
        <f>CG20/CD20*100</f>
        <v>137.43738919393428</v>
      </c>
      <c r="CI20" s="51">
        <v>1</v>
      </c>
      <c r="CJ20" s="47">
        <f t="shared" si="21"/>
        <v>1320.23</v>
      </c>
      <c r="CK20" s="47">
        <f t="shared" si="22"/>
        <v>1148.21</v>
      </c>
      <c r="CL20" s="47">
        <f t="shared" si="23"/>
        <v>63.56</v>
      </c>
      <c r="CM20" s="47">
        <f t="shared" si="24"/>
        <v>37</v>
      </c>
      <c r="CN20" s="47">
        <f t="shared" si="25"/>
        <v>0</v>
      </c>
      <c r="CO20" s="47">
        <f t="shared" si="26"/>
        <v>37</v>
      </c>
      <c r="CP20" s="47">
        <f t="shared" si="27"/>
        <v>0</v>
      </c>
      <c r="CQ20" s="47">
        <f t="shared" si="28"/>
        <v>505.15500000000003</v>
      </c>
      <c r="CR20" s="47">
        <f t="shared" si="29"/>
        <v>409.53000000000003</v>
      </c>
      <c r="CS20" s="47">
        <f t="shared" si="30"/>
        <v>409.53000000000003</v>
      </c>
      <c r="CT20" s="47">
        <f t="shared" si="31"/>
        <v>0</v>
      </c>
      <c r="CU20" s="47">
        <f t="shared" si="32"/>
        <v>0</v>
      </c>
      <c r="CV20" s="47">
        <f t="shared" si="33"/>
        <v>0</v>
      </c>
      <c r="CW20" s="47">
        <f t="shared" si="34"/>
        <v>0</v>
      </c>
      <c r="CX20" s="47">
        <f t="shared" si="35"/>
        <v>0</v>
      </c>
      <c r="CY20" s="47">
        <f t="shared" si="36"/>
        <v>2.2</v>
      </c>
      <c r="CZ20" s="47">
        <f t="shared" si="37"/>
        <v>2.2</v>
      </c>
      <c r="DA20" s="47">
        <f t="shared" si="38"/>
        <v>0</v>
      </c>
      <c r="DB20" s="47">
        <f t="shared" si="39"/>
        <v>0</v>
      </c>
      <c r="DC20" s="47">
        <f t="shared" si="40"/>
        <v>1891.145</v>
      </c>
      <c r="DD20" s="47">
        <f t="shared" si="40"/>
        <v>1596.94</v>
      </c>
    </row>
    <row r="21" spans="1:108" s="2" customFormat="1" ht="13.5" customHeight="1">
      <c r="A21" s="19">
        <v>32</v>
      </c>
      <c r="B21" s="2">
        <v>11</v>
      </c>
      <c r="C21" s="61" t="s">
        <v>11</v>
      </c>
      <c r="D21" s="77">
        <f t="shared" si="1"/>
        <v>10966</v>
      </c>
      <c r="E21" s="77">
        <v>0</v>
      </c>
      <c r="F21" s="91">
        <v>10966</v>
      </c>
      <c r="G21" s="51">
        <f t="shared" si="2"/>
        <v>9179</v>
      </c>
      <c r="H21" s="49">
        <f>G21/D21*100</f>
        <v>83.70417654568666</v>
      </c>
      <c r="I21" s="51">
        <f>L21+N21</f>
        <v>9179</v>
      </c>
      <c r="J21" s="49">
        <f>I21/F21*100</f>
        <v>83.70417654568666</v>
      </c>
      <c r="K21" s="51">
        <v>9179</v>
      </c>
      <c r="L21" s="51">
        <v>9179</v>
      </c>
      <c r="M21" s="51">
        <v>0</v>
      </c>
      <c r="N21" s="51">
        <v>0</v>
      </c>
      <c r="O21" s="59">
        <f t="shared" si="6"/>
        <v>3425</v>
      </c>
      <c r="P21" s="59">
        <v>0</v>
      </c>
      <c r="Q21" s="94">
        <v>3425</v>
      </c>
      <c r="R21" s="51">
        <v>2836</v>
      </c>
      <c r="S21" s="53">
        <f>R21/O21*100</f>
        <v>82.8029197080292</v>
      </c>
      <c r="T21" s="51">
        <v>2836</v>
      </c>
      <c r="U21" s="53">
        <f>T21/Q21*100</f>
        <v>82.8029197080292</v>
      </c>
      <c r="V21" s="59">
        <f t="shared" si="9"/>
        <v>7043</v>
      </c>
      <c r="W21" s="59">
        <v>0</v>
      </c>
      <c r="X21" s="94">
        <v>7043</v>
      </c>
      <c r="Y21" s="51">
        <v>7272</v>
      </c>
      <c r="Z21" s="53">
        <f>Y21/V21*100</f>
        <v>103.25145534573335</v>
      </c>
      <c r="AA21" s="51">
        <v>7272</v>
      </c>
      <c r="AB21" s="53">
        <f>AA21/X21*100</f>
        <v>103.25145534573335</v>
      </c>
      <c r="AC21" s="51">
        <v>63</v>
      </c>
      <c r="AD21" s="59">
        <v>5355</v>
      </c>
      <c r="AE21" s="51">
        <v>6344</v>
      </c>
      <c r="AF21" s="53">
        <f>AE21/AD21*100</f>
        <v>118.468720821662</v>
      </c>
      <c r="AG21" s="59">
        <f t="shared" si="10"/>
        <v>457</v>
      </c>
      <c r="AH21" s="59">
        <v>0</v>
      </c>
      <c r="AI21" s="94">
        <v>457</v>
      </c>
      <c r="AJ21" s="51">
        <v>538</v>
      </c>
      <c r="AK21" s="53">
        <f>AJ21/AG21*100</f>
        <v>117.72428884026257</v>
      </c>
      <c r="AL21" s="51">
        <v>538</v>
      </c>
      <c r="AM21" s="53">
        <f>AL21/AI21*100</f>
        <v>117.72428884026257</v>
      </c>
      <c r="AN21" s="48">
        <v>0</v>
      </c>
      <c r="AO21" s="48"/>
      <c r="AP21" s="110"/>
      <c r="AQ21" s="51">
        <v>0</v>
      </c>
      <c r="AR21" s="53">
        <v>0</v>
      </c>
      <c r="AS21" s="51">
        <v>0</v>
      </c>
      <c r="AT21" s="53">
        <v>0</v>
      </c>
      <c r="AU21" s="59">
        <f t="shared" si="11"/>
        <v>58912</v>
      </c>
      <c r="AV21" s="59">
        <v>0</v>
      </c>
      <c r="AW21" s="94">
        <v>58912</v>
      </c>
      <c r="AX21" s="51">
        <v>47443</v>
      </c>
      <c r="AY21" s="53">
        <f>AX21/AU21*100</f>
        <v>80.53197990222705</v>
      </c>
      <c r="AZ21" s="51">
        <v>47443</v>
      </c>
      <c r="BA21" s="53">
        <f>AZ21/AW21*100</f>
        <v>80.53197990222705</v>
      </c>
      <c r="BB21" s="51">
        <v>32616</v>
      </c>
      <c r="BC21" s="41">
        <f t="shared" si="12"/>
        <v>14827</v>
      </c>
      <c r="BD21" s="51">
        <v>36277</v>
      </c>
      <c r="BE21" s="51">
        <v>47443</v>
      </c>
      <c r="BF21" s="43">
        <f t="shared" si="13"/>
        <v>38843.85</v>
      </c>
      <c r="BG21" s="41">
        <f t="shared" si="14"/>
        <v>38843.85</v>
      </c>
      <c r="BH21" s="43">
        <f t="shared" si="15"/>
        <v>27723.6</v>
      </c>
      <c r="BI21" s="43">
        <f t="shared" si="16"/>
        <v>11120.25</v>
      </c>
      <c r="BJ21" s="51">
        <v>0</v>
      </c>
      <c r="BK21" s="51">
        <v>0</v>
      </c>
      <c r="BL21" s="51">
        <v>0</v>
      </c>
      <c r="BM21" s="48">
        <v>0</v>
      </c>
      <c r="BN21" s="48">
        <v>0</v>
      </c>
      <c r="BO21" s="51">
        <v>0</v>
      </c>
      <c r="BP21" s="53">
        <v>0</v>
      </c>
      <c r="BQ21" s="51">
        <v>0</v>
      </c>
      <c r="BR21" s="53">
        <v>0</v>
      </c>
      <c r="BS21" s="51">
        <v>0</v>
      </c>
      <c r="BT21" s="59">
        <f t="shared" si="17"/>
        <v>4005</v>
      </c>
      <c r="BU21" s="59">
        <v>0</v>
      </c>
      <c r="BV21" s="94">
        <v>4005</v>
      </c>
      <c r="BW21" s="51">
        <v>3770</v>
      </c>
      <c r="BX21" s="53">
        <f>BW21/BT21*100</f>
        <v>94.13233458177278</v>
      </c>
      <c r="BY21" s="51">
        <v>3770</v>
      </c>
      <c r="BZ21" s="49">
        <f>BY21/BV21*100</f>
        <v>94.13233458177278</v>
      </c>
      <c r="CA21" s="59">
        <v>4193</v>
      </c>
      <c r="CB21" s="59">
        <v>20</v>
      </c>
      <c r="CC21" s="94">
        <v>4153</v>
      </c>
      <c r="CD21" s="59">
        <v>34.1</v>
      </c>
      <c r="CE21" s="47">
        <f t="shared" si="18"/>
        <v>29.283626281898407</v>
      </c>
      <c r="CF21" s="54"/>
      <c r="CG21" s="40">
        <f>DD21/CC21*10</f>
        <v>29.56567421141344</v>
      </c>
      <c r="CH21" s="53">
        <f>CG21/CD21*100</f>
        <v>86.7028569249661</v>
      </c>
      <c r="CI21" s="51">
        <v>0</v>
      </c>
      <c r="CJ21" s="47">
        <f t="shared" si="21"/>
        <v>1332.9199999999998</v>
      </c>
      <c r="CK21" s="47">
        <f t="shared" si="22"/>
        <v>1332.9199999999998</v>
      </c>
      <c r="CL21" s="47">
        <f t="shared" si="23"/>
        <v>2837.7100000000005</v>
      </c>
      <c r="CM21" s="47">
        <f t="shared" si="24"/>
        <v>2837.7100000000005</v>
      </c>
      <c r="CN21" s="47">
        <f t="shared" si="25"/>
        <v>2537.6000000000004</v>
      </c>
      <c r="CO21" s="47">
        <f t="shared" si="26"/>
        <v>23.31</v>
      </c>
      <c r="CP21" s="47">
        <f t="shared" si="27"/>
        <v>276.8</v>
      </c>
      <c r="CQ21" s="47">
        <f t="shared" si="28"/>
        <v>7989.6345</v>
      </c>
      <c r="CR21" s="47">
        <f t="shared" si="29"/>
        <v>7989.6345</v>
      </c>
      <c r="CS21" s="47">
        <f t="shared" si="30"/>
        <v>6099.192</v>
      </c>
      <c r="CT21" s="47">
        <f t="shared" si="31"/>
        <v>1890.4425</v>
      </c>
      <c r="CU21" s="47">
        <f t="shared" si="32"/>
        <v>0</v>
      </c>
      <c r="CV21" s="47">
        <f t="shared" si="33"/>
        <v>0</v>
      </c>
      <c r="CW21" s="47">
        <f t="shared" si="34"/>
        <v>0</v>
      </c>
      <c r="CX21" s="47">
        <f t="shared" si="35"/>
        <v>0</v>
      </c>
      <c r="CY21" s="47">
        <f t="shared" si="36"/>
        <v>118.36</v>
      </c>
      <c r="CZ21" s="47">
        <f t="shared" si="37"/>
        <v>118.36</v>
      </c>
      <c r="DA21" s="47">
        <f t="shared" si="38"/>
        <v>0</v>
      </c>
      <c r="DB21" s="47">
        <f t="shared" si="39"/>
        <v>0</v>
      </c>
      <c r="DC21" s="47">
        <f t="shared" si="40"/>
        <v>12278.624500000002</v>
      </c>
      <c r="DD21" s="47">
        <f t="shared" si="40"/>
        <v>12278.624500000002</v>
      </c>
    </row>
    <row r="22" spans="1:108" s="2" customFormat="1" ht="13.5" customHeight="1">
      <c r="A22" s="19">
        <v>41</v>
      </c>
      <c r="B22" s="2">
        <v>12</v>
      </c>
      <c r="C22" s="61" t="s">
        <v>12</v>
      </c>
      <c r="D22" s="77">
        <f t="shared" si="1"/>
        <v>6819</v>
      </c>
      <c r="E22" s="77">
        <v>150</v>
      </c>
      <c r="F22" s="91">
        <v>6669</v>
      </c>
      <c r="G22" s="51">
        <f t="shared" si="2"/>
        <v>6325</v>
      </c>
      <c r="H22" s="49">
        <f>G22/D22*100</f>
        <v>92.75553600234639</v>
      </c>
      <c r="I22" s="51">
        <f t="shared" si="4"/>
        <v>6325</v>
      </c>
      <c r="J22" s="49">
        <f>I22/F22*100</f>
        <v>94.84180536812116</v>
      </c>
      <c r="K22" s="51">
        <v>6325</v>
      </c>
      <c r="L22" s="51">
        <v>6325</v>
      </c>
      <c r="M22" s="51">
        <v>0</v>
      </c>
      <c r="N22" s="51">
        <v>0</v>
      </c>
      <c r="O22" s="59">
        <f t="shared" si="6"/>
        <v>2045</v>
      </c>
      <c r="P22" s="59">
        <v>45</v>
      </c>
      <c r="Q22" s="94">
        <v>2000</v>
      </c>
      <c r="R22" s="51">
        <v>2735</v>
      </c>
      <c r="S22" s="53">
        <f>R22/O22*100</f>
        <v>133.74083129584352</v>
      </c>
      <c r="T22" s="51">
        <v>2735</v>
      </c>
      <c r="U22" s="53">
        <f>T22/Q22*100</f>
        <v>136.75</v>
      </c>
      <c r="V22" s="59">
        <f t="shared" si="9"/>
        <v>3509</v>
      </c>
      <c r="W22" s="59">
        <v>0</v>
      </c>
      <c r="X22" s="94">
        <v>3509</v>
      </c>
      <c r="Y22" s="51">
        <v>5362</v>
      </c>
      <c r="Z22" s="53">
        <f>Y22/V22*100</f>
        <v>152.80706754060986</v>
      </c>
      <c r="AA22" s="51">
        <v>5362</v>
      </c>
      <c r="AB22" s="53">
        <f>AA22/X22*100</f>
        <v>152.80706754060986</v>
      </c>
      <c r="AC22" s="51">
        <v>2549</v>
      </c>
      <c r="AD22" s="59">
        <v>1394</v>
      </c>
      <c r="AE22" s="51">
        <v>2813</v>
      </c>
      <c r="AF22" s="53">
        <f>AE22/AD22*100</f>
        <v>201.79340028694406</v>
      </c>
      <c r="AG22" s="59">
        <f t="shared" si="10"/>
        <v>770</v>
      </c>
      <c r="AH22" s="59">
        <v>0</v>
      </c>
      <c r="AI22" s="94">
        <v>770</v>
      </c>
      <c r="AJ22" s="51">
        <v>1801</v>
      </c>
      <c r="AK22" s="53">
        <f>AJ22/AG22*100</f>
        <v>233.8961038961039</v>
      </c>
      <c r="AL22" s="51">
        <v>1801</v>
      </c>
      <c r="AM22" s="53">
        <f>AL22/AI22*100</f>
        <v>233.8961038961039</v>
      </c>
      <c r="AN22" s="48">
        <v>0</v>
      </c>
      <c r="AO22" s="48"/>
      <c r="AP22" s="110"/>
      <c r="AQ22" s="51">
        <v>0</v>
      </c>
      <c r="AR22" s="53">
        <v>0</v>
      </c>
      <c r="AS22" s="51">
        <v>0</v>
      </c>
      <c r="AT22" s="53">
        <v>0</v>
      </c>
      <c r="AU22" s="59">
        <f t="shared" si="11"/>
        <v>34570</v>
      </c>
      <c r="AV22" s="59">
        <v>0</v>
      </c>
      <c r="AW22" s="94">
        <v>34570</v>
      </c>
      <c r="AX22" s="51">
        <v>40747</v>
      </c>
      <c r="AY22" s="53">
        <f>AX22/AU22*100</f>
        <v>117.86809372288111</v>
      </c>
      <c r="AZ22" s="51">
        <v>40747</v>
      </c>
      <c r="BA22" s="53">
        <f>AZ22/AW22*100</f>
        <v>117.86809372288111</v>
      </c>
      <c r="BB22" s="51">
        <v>38016</v>
      </c>
      <c r="BC22" s="41">
        <f t="shared" si="12"/>
        <v>2731</v>
      </c>
      <c r="BD22" s="51">
        <v>40747</v>
      </c>
      <c r="BE22" s="51">
        <v>40747</v>
      </c>
      <c r="BF22" s="43">
        <f t="shared" si="13"/>
        <v>34361.85</v>
      </c>
      <c r="BG22" s="41">
        <f t="shared" si="14"/>
        <v>34361.85</v>
      </c>
      <c r="BH22" s="43">
        <f t="shared" si="15"/>
        <v>32313.6</v>
      </c>
      <c r="BI22" s="43">
        <f t="shared" si="16"/>
        <v>2048.25</v>
      </c>
      <c r="BJ22" s="51">
        <v>0</v>
      </c>
      <c r="BK22" s="51">
        <v>349</v>
      </c>
      <c r="BL22" s="51">
        <v>349</v>
      </c>
      <c r="BM22" s="48">
        <v>0</v>
      </c>
      <c r="BN22" s="48">
        <v>0</v>
      </c>
      <c r="BO22" s="51">
        <v>0</v>
      </c>
      <c r="BP22" s="53">
        <v>0</v>
      </c>
      <c r="BQ22" s="51">
        <v>0</v>
      </c>
      <c r="BR22" s="53">
        <v>0</v>
      </c>
      <c r="BS22" s="53">
        <v>0</v>
      </c>
      <c r="BT22" s="59">
        <f t="shared" si="17"/>
        <v>4148</v>
      </c>
      <c r="BU22" s="59">
        <v>0</v>
      </c>
      <c r="BV22" s="94">
        <v>4148</v>
      </c>
      <c r="BW22" s="51">
        <v>1909</v>
      </c>
      <c r="BX22" s="53">
        <f>BW22/BT22*100</f>
        <v>46.0221793635487</v>
      </c>
      <c r="BY22" s="51">
        <v>1909</v>
      </c>
      <c r="BZ22" s="49">
        <f>BY22/BV22*100</f>
        <v>46.0221793635487</v>
      </c>
      <c r="CA22" s="59">
        <v>2966</v>
      </c>
      <c r="CB22" s="59">
        <v>2</v>
      </c>
      <c r="CC22" s="94">
        <v>2852</v>
      </c>
      <c r="CD22" s="59">
        <v>28.1</v>
      </c>
      <c r="CE22" s="47">
        <f t="shared" si="18"/>
        <v>38.96222016183412</v>
      </c>
      <c r="CF22" s="54"/>
      <c r="CG22" s="40">
        <f>DD22/CC22*10</f>
        <v>40.51961605890603</v>
      </c>
      <c r="CH22" s="53">
        <f>CG22/CD22*100</f>
        <v>144.19792191781505</v>
      </c>
      <c r="CI22" s="51">
        <v>1</v>
      </c>
      <c r="CJ22" s="47">
        <f t="shared" si="21"/>
        <v>1285.4499999999998</v>
      </c>
      <c r="CK22" s="47">
        <f t="shared" si="22"/>
        <v>1285.4499999999998</v>
      </c>
      <c r="CL22" s="47">
        <f t="shared" si="23"/>
        <v>2068.33</v>
      </c>
      <c r="CM22" s="47">
        <f t="shared" si="24"/>
        <v>2068.33</v>
      </c>
      <c r="CN22" s="47">
        <f t="shared" si="25"/>
        <v>1125.2</v>
      </c>
      <c r="CO22" s="47">
        <f t="shared" si="26"/>
        <v>943.13</v>
      </c>
      <c r="CP22" s="47">
        <f t="shared" si="27"/>
        <v>0</v>
      </c>
      <c r="CQ22" s="47">
        <f t="shared" si="28"/>
        <v>7457.1945</v>
      </c>
      <c r="CR22" s="47">
        <f t="shared" si="29"/>
        <v>7457.1945</v>
      </c>
      <c r="CS22" s="47">
        <f t="shared" si="30"/>
        <v>7108.991999999999</v>
      </c>
      <c r="CT22" s="47">
        <f t="shared" si="31"/>
        <v>348.20250000000004</v>
      </c>
      <c r="CU22" s="47">
        <f t="shared" si="32"/>
        <v>349</v>
      </c>
      <c r="CV22" s="47">
        <f t="shared" si="33"/>
        <v>349</v>
      </c>
      <c r="CW22" s="47">
        <f t="shared" si="34"/>
        <v>0</v>
      </c>
      <c r="CX22" s="47">
        <f t="shared" si="35"/>
        <v>0</v>
      </c>
      <c r="CY22" s="47">
        <f t="shared" si="36"/>
        <v>396.22</v>
      </c>
      <c r="CZ22" s="47">
        <f t="shared" si="37"/>
        <v>396.22</v>
      </c>
      <c r="DA22" s="47">
        <f t="shared" si="38"/>
        <v>0</v>
      </c>
      <c r="DB22" s="47">
        <f t="shared" si="39"/>
        <v>0</v>
      </c>
      <c r="DC22" s="47">
        <f t="shared" si="40"/>
        <v>11556.1945</v>
      </c>
      <c r="DD22" s="47">
        <f t="shared" si="40"/>
        <v>11556.1945</v>
      </c>
    </row>
    <row r="23" spans="2:108" s="73" customFormat="1" ht="13.5" customHeight="1">
      <c r="B23" s="73">
        <v>13</v>
      </c>
      <c r="C23" s="55" t="s">
        <v>42</v>
      </c>
      <c r="D23" s="78">
        <f>SUM(D11:D22)</f>
        <v>50479</v>
      </c>
      <c r="E23" s="78">
        <f>SUM(E11:E22)</f>
        <v>3090</v>
      </c>
      <c r="F23" s="92">
        <f>SUM(F11:F22)</f>
        <v>47389</v>
      </c>
      <c r="G23" s="42">
        <f aca="true" t="shared" si="41" ref="G23:G54">K23+M23</f>
        <v>34575</v>
      </c>
      <c r="H23" s="46">
        <f t="shared" si="3"/>
        <v>68.49382911705858</v>
      </c>
      <c r="I23" s="42">
        <f aca="true" t="shared" si="42" ref="I23:I28">L23+N23</f>
        <v>33936</v>
      </c>
      <c r="J23" s="46">
        <f t="shared" si="5"/>
        <v>71.61155542425458</v>
      </c>
      <c r="K23" s="42">
        <f aca="true" t="shared" si="43" ref="K23:R23">SUM(K11:K22)</f>
        <v>33211</v>
      </c>
      <c r="L23" s="42">
        <f t="shared" si="43"/>
        <v>32773</v>
      </c>
      <c r="M23" s="42">
        <f t="shared" si="43"/>
        <v>1364</v>
      </c>
      <c r="N23" s="42">
        <f t="shared" si="43"/>
        <v>1163</v>
      </c>
      <c r="O23" s="44">
        <f>SUM(O11:O22)</f>
        <v>24941</v>
      </c>
      <c r="P23" s="44">
        <f>SUM(P11:P22)</f>
        <v>3065</v>
      </c>
      <c r="Q23" s="95">
        <f>SUM(Q11:Q22)</f>
        <v>21876</v>
      </c>
      <c r="R23" s="42">
        <f t="shared" si="43"/>
        <v>19046</v>
      </c>
      <c r="S23" s="39">
        <f t="shared" si="7"/>
        <v>76.36421955815726</v>
      </c>
      <c r="T23" s="42">
        <f>SUM(T11:T22)</f>
        <v>18453</v>
      </c>
      <c r="U23" s="39">
        <f t="shared" si="8"/>
        <v>84.35271530444322</v>
      </c>
      <c r="V23" s="44">
        <f>SUM(V11:V22)</f>
        <v>28106</v>
      </c>
      <c r="W23" s="44">
        <f>SUM(W11:W22)</f>
        <v>1000</v>
      </c>
      <c r="X23" s="95">
        <f>SUM(X11:X22)</f>
        <v>27106</v>
      </c>
      <c r="Y23" s="42">
        <f>SUM(Y11:Y22)</f>
        <v>25095</v>
      </c>
      <c r="Z23" s="39">
        <f>Y23/V23*100</f>
        <v>89.28698498541236</v>
      </c>
      <c r="AA23" s="42">
        <f>SUM(AA11:AA22)</f>
        <v>25012</v>
      </c>
      <c r="AB23" s="39">
        <f>AA23/X23*100</f>
        <v>92.27477311296391</v>
      </c>
      <c r="AC23" s="42">
        <f>SUM(AC11:AC22)</f>
        <v>4444</v>
      </c>
      <c r="AD23" s="44">
        <f>SUM(AD11:AD22)</f>
        <v>15858</v>
      </c>
      <c r="AE23" s="42">
        <f>SUM(AE11:AE22)</f>
        <v>15228</v>
      </c>
      <c r="AF23" s="39">
        <f>AE23/AD23*100</f>
        <v>96.0272417707151</v>
      </c>
      <c r="AG23" s="44">
        <f>SUM(AG11:AG22)</f>
        <v>4499</v>
      </c>
      <c r="AH23" s="44">
        <f>SUM(AH11:AH22)</f>
        <v>0</v>
      </c>
      <c r="AI23" s="95">
        <f>SUM(AI11:AI22)</f>
        <v>4499</v>
      </c>
      <c r="AJ23" s="42">
        <f>SUM(AJ11:AJ22)</f>
        <v>4410</v>
      </c>
      <c r="AK23" s="39">
        <f aca="true" t="shared" si="44" ref="AK23:AK54">AJ23/AG23*100</f>
        <v>98.02178261835964</v>
      </c>
      <c r="AL23" s="42">
        <f>SUM(AL11:AL22)</f>
        <v>4410</v>
      </c>
      <c r="AM23" s="39">
        <f>AL23/AI23*100</f>
        <v>98.02178261835964</v>
      </c>
      <c r="AN23" s="85">
        <f>SUM(AN11:AN22)</f>
        <v>0</v>
      </c>
      <c r="AO23" s="85">
        <f>SUM(AO11:AO22)</f>
        <v>0</v>
      </c>
      <c r="AP23" s="111">
        <f>SUM(AP11:AP22)</f>
        <v>0</v>
      </c>
      <c r="AQ23" s="42">
        <f>SUM(AQ11:AQ22)</f>
        <v>0</v>
      </c>
      <c r="AR23" s="53">
        <v>0</v>
      </c>
      <c r="AS23" s="42">
        <f>SUM(AS11:AS22)</f>
        <v>0</v>
      </c>
      <c r="AT23" s="53">
        <v>0</v>
      </c>
      <c r="AU23" s="44">
        <f>SUM(AU11:AU22)</f>
        <v>168162</v>
      </c>
      <c r="AV23" s="44">
        <f>SUM(AV11:AV22)</f>
        <v>4000</v>
      </c>
      <c r="AW23" s="95">
        <f>SUM(AW11:AW22)</f>
        <v>164162</v>
      </c>
      <c r="AX23" s="42">
        <f>SUM(AX11:AX22)</f>
        <v>149395</v>
      </c>
      <c r="AY23" s="39">
        <f aca="true" t="shared" si="45" ref="AY23:AY54">AX23/AU23*100</f>
        <v>88.83992816450802</v>
      </c>
      <c r="AZ23" s="42">
        <f>SUM(AZ11:AZ22)</f>
        <v>148645</v>
      </c>
      <c r="BA23" s="39">
        <f aca="true" t="shared" si="46" ref="BA23:BA54">AZ23/AW23*100</f>
        <v>90.54775161121331</v>
      </c>
      <c r="BB23" s="42">
        <f>SUM(BB11:BB22)</f>
        <v>110756</v>
      </c>
      <c r="BC23" s="36">
        <f t="shared" si="12"/>
        <v>37889</v>
      </c>
      <c r="BD23" s="42">
        <f>SUM(BD11:BD22)</f>
        <v>96091</v>
      </c>
      <c r="BE23" s="107">
        <f>SUM(BE11:BE22)</f>
        <v>139600</v>
      </c>
      <c r="BF23" s="34">
        <f t="shared" si="13"/>
        <v>123121.84999999999</v>
      </c>
      <c r="BG23" s="36">
        <f t="shared" si="14"/>
        <v>122559.34999999999</v>
      </c>
      <c r="BH23" s="34">
        <f t="shared" si="15"/>
        <v>94142.59999999999</v>
      </c>
      <c r="BI23" s="34">
        <f t="shared" si="16"/>
        <v>28416.75</v>
      </c>
      <c r="BJ23" s="42">
        <f aca="true" t="shared" si="47" ref="BJ23:BO23">SUM(BJ11:BJ22)</f>
        <v>0</v>
      </c>
      <c r="BK23" s="42">
        <f t="shared" si="47"/>
        <v>349</v>
      </c>
      <c r="BL23" s="42">
        <f t="shared" si="47"/>
        <v>349</v>
      </c>
      <c r="BM23" s="85">
        <v>0</v>
      </c>
      <c r="BN23" s="85">
        <v>0</v>
      </c>
      <c r="BO23" s="42">
        <f t="shared" si="47"/>
        <v>0</v>
      </c>
      <c r="BP23" s="53">
        <v>0</v>
      </c>
      <c r="BQ23" s="42">
        <f>SUM(BQ11:BQ22)</f>
        <v>0</v>
      </c>
      <c r="BR23" s="53">
        <v>0</v>
      </c>
      <c r="BS23" s="42">
        <f>SUM(BS11:BS22)</f>
        <v>0</v>
      </c>
      <c r="BT23" s="44">
        <f>SUM(BT11:BT22)</f>
        <v>17665</v>
      </c>
      <c r="BU23" s="44">
        <f>BU11+BU22</f>
        <v>0</v>
      </c>
      <c r="BV23" s="95">
        <f>SUM(BV11:BV22)</f>
        <v>17005</v>
      </c>
      <c r="BW23" s="42">
        <f>SUM(BW11:BW22)</f>
        <v>11205</v>
      </c>
      <c r="BX23" s="39">
        <f aca="true" t="shared" si="48" ref="BX23:BX54">BW23/BT23*100</f>
        <v>63.430512312482314</v>
      </c>
      <c r="BY23" s="42">
        <f>SUM(BY11:BY22)</f>
        <v>11205</v>
      </c>
      <c r="BZ23" s="46">
        <f aca="true" t="shared" si="49" ref="BZ23:BZ54">BY23/BV23*100</f>
        <v>65.89238459276683</v>
      </c>
      <c r="CA23" s="44">
        <f>SUM(CA11:CA22)</f>
        <v>20853</v>
      </c>
      <c r="CB23" s="44">
        <f>SUM(CB11:CB22)</f>
        <v>652</v>
      </c>
      <c r="CC23" s="95">
        <f>SUM(CC11:CC22)</f>
        <v>15897</v>
      </c>
      <c r="CD23" s="44"/>
      <c r="CE23" s="40">
        <f t="shared" si="18"/>
        <v>21.761619191483238</v>
      </c>
      <c r="CF23" s="45"/>
      <c r="CG23" s="40">
        <f t="shared" si="19"/>
        <v>28.293772095363906</v>
      </c>
      <c r="CH23" s="39"/>
      <c r="CI23" s="42"/>
      <c r="CJ23" s="40">
        <f t="shared" si="21"/>
        <v>8951.619999999999</v>
      </c>
      <c r="CK23" s="40">
        <f t="shared" si="22"/>
        <v>8672.91</v>
      </c>
      <c r="CL23" s="40">
        <f t="shared" si="23"/>
        <v>9470.84</v>
      </c>
      <c r="CM23" s="40">
        <f t="shared" si="24"/>
        <v>9444.28</v>
      </c>
      <c r="CN23" s="40">
        <f t="shared" si="25"/>
        <v>6091.200000000001</v>
      </c>
      <c r="CO23" s="40">
        <f t="shared" si="26"/>
        <v>1644.28</v>
      </c>
      <c r="CP23" s="40">
        <f t="shared" si="27"/>
        <v>1708.8</v>
      </c>
      <c r="CQ23" s="40">
        <f t="shared" si="28"/>
        <v>25637.8445</v>
      </c>
      <c r="CR23" s="40">
        <f t="shared" si="29"/>
        <v>25542.2195</v>
      </c>
      <c r="CS23" s="40">
        <f t="shared" si="30"/>
        <v>20711.372</v>
      </c>
      <c r="CT23" s="40">
        <f t="shared" si="31"/>
        <v>4830.847500000001</v>
      </c>
      <c r="CU23" s="40">
        <f t="shared" si="32"/>
        <v>349</v>
      </c>
      <c r="CV23" s="40">
        <f t="shared" si="33"/>
        <v>349</v>
      </c>
      <c r="CW23" s="40">
        <f t="shared" si="34"/>
        <v>0</v>
      </c>
      <c r="CX23" s="40">
        <f t="shared" si="35"/>
        <v>0</v>
      </c>
      <c r="CY23" s="40">
        <f t="shared" si="36"/>
        <v>970.2</v>
      </c>
      <c r="CZ23" s="40">
        <f t="shared" si="37"/>
        <v>970.2</v>
      </c>
      <c r="DA23" s="40">
        <f t="shared" si="38"/>
        <v>0</v>
      </c>
      <c r="DB23" s="40">
        <f t="shared" si="39"/>
        <v>0</v>
      </c>
      <c r="DC23" s="40">
        <f t="shared" si="40"/>
        <v>45379.504499999995</v>
      </c>
      <c r="DD23" s="40">
        <f aca="true" t="shared" si="50" ref="DD23:DD54">CK23+CM23+CR23+CV23+CX23+CZ23+DB23</f>
        <v>44978.6095</v>
      </c>
    </row>
    <row r="24" spans="1:108" s="2" customFormat="1" ht="13.5" customHeight="1">
      <c r="A24" s="19">
        <v>1</v>
      </c>
      <c r="B24" s="2">
        <v>14</v>
      </c>
      <c r="C24" s="61" t="s">
        <v>13</v>
      </c>
      <c r="D24" s="77">
        <f>E24+F24</f>
        <v>8682</v>
      </c>
      <c r="E24" s="77">
        <v>1551</v>
      </c>
      <c r="F24" s="91">
        <v>7131</v>
      </c>
      <c r="G24" s="51">
        <f t="shared" si="41"/>
        <v>7709</v>
      </c>
      <c r="H24" s="49">
        <f t="shared" si="3"/>
        <v>88.7929048606312</v>
      </c>
      <c r="I24" s="51">
        <f>L24+N24</f>
        <v>6048</v>
      </c>
      <c r="J24" s="49">
        <f t="shared" si="5"/>
        <v>84.812789230122</v>
      </c>
      <c r="K24" s="51">
        <v>7709</v>
      </c>
      <c r="L24" s="51">
        <v>6048</v>
      </c>
      <c r="M24" s="51">
        <v>0</v>
      </c>
      <c r="N24" s="51">
        <v>0</v>
      </c>
      <c r="O24" s="59">
        <f>P24+Q24</f>
        <v>6485</v>
      </c>
      <c r="P24" s="59">
        <v>2282</v>
      </c>
      <c r="Q24" s="94">
        <v>4203</v>
      </c>
      <c r="R24" s="51">
        <v>5960</v>
      </c>
      <c r="S24" s="53">
        <f t="shared" si="7"/>
        <v>91.90439475713184</v>
      </c>
      <c r="T24" s="51">
        <v>3858</v>
      </c>
      <c r="U24" s="53">
        <f t="shared" si="8"/>
        <v>91.79157744468237</v>
      </c>
      <c r="V24" s="59">
        <f>W24+X24</f>
        <v>9305</v>
      </c>
      <c r="W24" s="59">
        <v>0</v>
      </c>
      <c r="X24" s="94">
        <v>9305</v>
      </c>
      <c r="Y24" s="51">
        <v>7698</v>
      </c>
      <c r="Z24" s="53">
        <f>Y24/V24*100</f>
        <v>82.72971520687801</v>
      </c>
      <c r="AA24" s="51">
        <v>7698</v>
      </c>
      <c r="AB24" s="53">
        <f>AA24/X24*100</f>
        <v>82.72971520687801</v>
      </c>
      <c r="AC24" s="51">
        <v>1417</v>
      </c>
      <c r="AD24" s="59">
        <v>2550</v>
      </c>
      <c r="AE24" s="51">
        <v>2020</v>
      </c>
      <c r="AF24" s="53">
        <f>AE24/AD24*100</f>
        <v>79.2156862745098</v>
      </c>
      <c r="AG24" s="59">
        <f>AH24+AI24</f>
        <v>0</v>
      </c>
      <c r="AH24" s="59">
        <v>0</v>
      </c>
      <c r="AI24" s="94">
        <v>0</v>
      </c>
      <c r="AJ24" s="51">
        <v>0</v>
      </c>
      <c r="AK24" s="53">
        <v>0</v>
      </c>
      <c r="AL24" s="51">
        <v>0</v>
      </c>
      <c r="AM24" s="53">
        <v>0</v>
      </c>
      <c r="AN24" s="48">
        <v>0</v>
      </c>
      <c r="AO24" s="48"/>
      <c r="AP24" s="110"/>
      <c r="AQ24" s="51">
        <v>0</v>
      </c>
      <c r="AR24" s="53">
        <v>0</v>
      </c>
      <c r="AS24" s="51">
        <v>0</v>
      </c>
      <c r="AT24" s="53">
        <v>0</v>
      </c>
      <c r="AU24" s="59">
        <f>AV24+AW24</f>
        <v>29923</v>
      </c>
      <c r="AV24" s="59">
        <v>3965</v>
      </c>
      <c r="AW24" s="94">
        <v>25958</v>
      </c>
      <c r="AX24" s="51">
        <v>26500</v>
      </c>
      <c r="AY24" s="53">
        <f t="shared" si="45"/>
        <v>88.56063897336497</v>
      </c>
      <c r="AZ24" s="51">
        <v>21570</v>
      </c>
      <c r="BA24" s="53">
        <f t="shared" si="46"/>
        <v>83.09577009014562</v>
      </c>
      <c r="BB24" s="51">
        <v>8339</v>
      </c>
      <c r="BC24" s="41">
        <f t="shared" si="12"/>
        <v>13231</v>
      </c>
      <c r="BD24" s="51">
        <v>21570</v>
      </c>
      <c r="BE24" s="51">
        <v>21570</v>
      </c>
      <c r="BF24" s="43">
        <f t="shared" si="13"/>
        <v>20708.9</v>
      </c>
      <c r="BG24" s="41">
        <f t="shared" si="14"/>
        <v>17011.4</v>
      </c>
      <c r="BH24" s="43">
        <f t="shared" si="15"/>
        <v>7088.15</v>
      </c>
      <c r="BI24" s="43">
        <f t="shared" si="16"/>
        <v>9923.25</v>
      </c>
      <c r="BJ24" s="51">
        <v>0</v>
      </c>
      <c r="BK24" s="51">
        <v>0</v>
      </c>
      <c r="BL24" s="51">
        <v>0</v>
      </c>
      <c r="BM24" s="48">
        <v>0</v>
      </c>
      <c r="BN24" s="48">
        <v>0</v>
      </c>
      <c r="BO24" s="51">
        <v>0</v>
      </c>
      <c r="BP24" s="53">
        <v>0</v>
      </c>
      <c r="BQ24" s="51">
        <v>0</v>
      </c>
      <c r="BR24" s="53">
        <v>0</v>
      </c>
      <c r="BS24" s="51">
        <v>0</v>
      </c>
      <c r="BT24" s="59">
        <f>BV24+BU24</f>
        <v>5146</v>
      </c>
      <c r="BU24" s="59">
        <v>1220</v>
      </c>
      <c r="BV24" s="94">
        <v>3926</v>
      </c>
      <c r="BW24" s="51">
        <v>2895</v>
      </c>
      <c r="BX24" s="53">
        <f t="shared" si="48"/>
        <v>56.25728721336961</v>
      </c>
      <c r="BY24" s="51">
        <v>2689</v>
      </c>
      <c r="BZ24" s="49">
        <f t="shared" si="49"/>
        <v>68.4921039225675</v>
      </c>
      <c r="CA24" s="59">
        <v>3789</v>
      </c>
      <c r="CB24" s="59">
        <v>996</v>
      </c>
      <c r="CC24" s="94">
        <v>2656</v>
      </c>
      <c r="CD24" s="59">
        <v>31</v>
      </c>
      <c r="CE24" s="47">
        <f t="shared" si="18"/>
        <v>24.734575085774612</v>
      </c>
      <c r="CF24" s="54"/>
      <c r="CG24" s="40">
        <f t="shared" si="19"/>
        <v>29.19960655120482</v>
      </c>
      <c r="CH24" s="53">
        <f>CG24/CD24*100</f>
        <v>94.1922791974349</v>
      </c>
      <c r="CI24" s="51">
        <v>1</v>
      </c>
      <c r="CJ24" s="47">
        <f t="shared" si="21"/>
        <v>2801.2</v>
      </c>
      <c r="CK24" s="47">
        <f t="shared" si="22"/>
        <v>1813.26</v>
      </c>
      <c r="CL24" s="47">
        <f t="shared" si="23"/>
        <v>2695.81</v>
      </c>
      <c r="CM24" s="47">
        <f t="shared" si="24"/>
        <v>2695.81</v>
      </c>
      <c r="CN24" s="47">
        <f t="shared" si="25"/>
        <v>808</v>
      </c>
      <c r="CO24" s="47">
        <f t="shared" si="26"/>
        <v>524.29</v>
      </c>
      <c r="CP24" s="47">
        <f t="shared" si="27"/>
        <v>1363.52</v>
      </c>
      <c r="CQ24" s="47">
        <f t="shared" si="28"/>
        <v>3874.9205</v>
      </c>
      <c r="CR24" s="47">
        <f t="shared" si="29"/>
        <v>3246.3455000000004</v>
      </c>
      <c r="CS24" s="47">
        <f t="shared" si="30"/>
        <v>1559.393</v>
      </c>
      <c r="CT24" s="47">
        <f t="shared" si="31"/>
        <v>1686.9525</v>
      </c>
      <c r="CU24" s="47">
        <f t="shared" si="32"/>
        <v>0</v>
      </c>
      <c r="CV24" s="47">
        <f t="shared" si="33"/>
        <v>0</v>
      </c>
      <c r="CW24" s="47">
        <f t="shared" si="34"/>
        <v>0</v>
      </c>
      <c r="CX24" s="47">
        <f t="shared" si="35"/>
        <v>0</v>
      </c>
      <c r="CY24" s="47">
        <f t="shared" si="36"/>
        <v>0</v>
      </c>
      <c r="CZ24" s="47">
        <f t="shared" si="37"/>
        <v>0</v>
      </c>
      <c r="DA24" s="47">
        <f t="shared" si="38"/>
        <v>0</v>
      </c>
      <c r="DB24" s="47">
        <f t="shared" si="39"/>
        <v>0</v>
      </c>
      <c r="DC24" s="47">
        <f t="shared" si="40"/>
        <v>9371.9305</v>
      </c>
      <c r="DD24" s="47">
        <f t="shared" si="50"/>
        <v>7755.4155</v>
      </c>
    </row>
    <row r="25" spans="1:108" s="2" customFormat="1" ht="12.75" customHeight="1">
      <c r="A25" s="19" t="s">
        <v>516</v>
      </c>
      <c r="B25" s="2">
        <v>15</v>
      </c>
      <c r="C25" s="61" t="s">
        <v>14</v>
      </c>
      <c r="D25" s="77">
        <f>E25+F25</f>
        <v>100</v>
      </c>
      <c r="E25" s="77">
        <v>100</v>
      </c>
      <c r="F25" s="91">
        <v>0</v>
      </c>
      <c r="G25" s="51">
        <f t="shared" si="41"/>
        <v>0</v>
      </c>
      <c r="H25" s="49">
        <f t="shared" si="3"/>
        <v>0</v>
      </c>
      <c r="I25" s="51">
        <f t="shared" si="42"/>
        <v>0</v>
      </c>
      <c r="J25" s="49">
        <v>0</v>
      </c>
      <c r="K25" s="51">
        <v>0</v>
      </c>
      <c r="L25" s="51">
        <v>0</v>
      </c>
      <c r="M25" s="51">
        <v>0</v>
      </c>
      <c r="N25" s="51">
        <v>0</v>
      </c>
      <c r="O25" s="59">
        <f>P25+Q25</f>
        <v>200</v>
      </c>
      <c r="P25" s="59">
        <v>200</v>
      </c>
      <c r="Q25" s="94">
        <v>0</v>
      </c>
      <c r="R25" s="51">
        <v>0</v>
      </c>
      <c r="S25" s="53">
        <f t="shared" si="7"/>
        <v>0</v>
      </c>
      <c r="T25" s="51">
        <v>0</v>
      </c>
      <c r="U25" s="53">
        <v>0</v>
      </c>
      <c r="V25" s="59">
        <f aca="true" t="shared" si="51" ref="V25:V30">W25+X25</f>
        <v>0</v>
      </c>
      <c r="W25" s="59">
        <v>0</v>
      </c>
      <c r="X25" s="94">
        <v>0</v>
      </c>
      <c r="Y25" s="51">
        <v>0</v>
      </c>
      <c r="Z25" s="53">
        <v>0</v>
      </c>
      <c r="AA25" s="51">
        <v>0</v>
      </c>
      <c r="AB25" s="53">
        <v>0</v>
      </c>
      <c r="AC25" s="51">
        <v>0</v>
      </c>
      <c r="AD25" s="59">
        <v>0</v>
      </c>
      <c r="AE25" s="51">
        <v>0</v>
      </c>
      <c r="AF25" s="53">
        <v>0</v>
      </c>
      <c r="AG25" s="59">
        <f aca="true" t="shared" si="52" ref="AG25:AG30">AH25+AI25</f>
        <v>0</v>
      </c>
      <c r="AH25" s="59">
        <v>0</v>
      </c>
      <c r="AI25" s="94">
        <v>0</v>
      </c>
      <c r="AJ25" s="51">
        <v>0</v>
      </c>
      <c r="AK25" s="53">
        <v>0</v>
      </c>
      <c r="AL25" s="51">
        <v>0</v>
      </c>
      <c r="AM25" s="53">
        <v>0</v>
      </c>
      <c r="AN25" s="48">
        <v>0</v>
      </c>
      <c r="AO25" s="48"/>
      <c r="AP25" s="110"/>
      <c r="AQ25" s="51">
        <v>0</v>
      </c>
      <c r="AR25" s="53">
        <v>0</v>
      </c>
      <c r="AS25" s="51">
        <v>0</v>
      </c>
      <c r="AT25" s="53">
        <v>0</v>
      </c>
      <c r="AU25" s="59">
        <f>AV25+AW25</f>
        <v>0</v>
      </c>
      <c r="AV25" s="59">
        <v>0</v>
      </c>
      <c r="AW25" s="94">
        <v>0</v>
      </c>
      <c r="AX25" s="51">
        <v>0</v>
      </c>
      <c r="AY25" s="53">
        <v>0</v>
      </c>
      <c r="AZ25" s="51">
        <v>0</v>
      </c>
      <c r="BA25" s="53">
        <v>0</v>
      </c>
      <c r="BB25" s="51">
        <v>0</v>
      </c>
      <c r="BC25" s="41">
        <f t="shared" si="12"/>
        <v>0</v>
      </c>
      <c r="BD25" s="51">
        <v>0</v>
      </c>
      <c r="BE25" s="51">
        <v>0</v>
      </c>
      <c r="BF25" s="43">
        <f t="shared" si="13"/>
        <v>0</v>
      </c>
      <c r="BG25" s="41">
        <f t="shared" si="14"/>
        <v>0</v>
      </c>
      <c r="BH25" s="43">
        <f t="shared" si="15"/>
        <v>0</v>
      </c>
      <c r="BI25" s="43">
        <f t="shared" si="16"/>
        <v>0</v>
      </c>
      <c r="BJ25" s="51">
        <v>0</v>
      </c>
      <c r="BK25" s="51">
        <v>0</v>
      </c>
      <c r="BL25" s="51">
        <v>0</v>
      </c>
      <c r="BM25" s="48">
        <v>0</v>
      </c>
      <c r="BN25" s="48">
        <v>0</v>
      </c>
      <c r="BO25" s="51">
        <v>0</v>
      </c>
      <c r="BP25" s="53">
        <v>0</v>
      </c>
      <c r="BQ25" s="51">
        <v>0</v>
      </c>
      <c r="BR25" s="53">
        <v>0</v>
      </c>
      <c r="BS25" s="51">
        <v>0</v>
      </c>
      <c r="BT25" s="59">
        <f aca="true" t="shared" si="53" ref="BT25:BT30">BV25+BU25</f>
        <v>100</v>
      </c>
      <c r="BU25" s="59">
        <v>100</v>
      </c>
      <c r="BV25" s="94">
        <v>0</v>
      </c>
      <c r="BW25" s="51">
        <v>0</v>
      </c>
      <c r="BX25" s="53">
        <f t="shared" si="48"/>
        <v>0</v>
      </c>
      <c r="BY25" s="51">
        <v>0</v>
      </c>
      <c r="BZ25" s="49">
        <v>0</v>
      </c>
      <c r="CA25" s="59">
        <v>2136</v>
      </c>
      <c r="CB25" s="59">
        <v>54</v>
      </c>
      <c r="CC25" s="94">
        <v>0</v>
      </c>
      <c r="CD25" s="59">
        <v>0</v>
      </c>
      <c r="CE25" s="47">
        <v>0</v>
      </c>
      <c r="CF25" s="54"/>
      <c r="CG25" s="40">
        <v>0</v>
      </c>
      <c r="CH25" s="53">
        <v>0</v>
      </c>
      <c r="CI25" s="51">
        <v>0</v>
      </c>
      <c r="CJ25" s="47">
        <f t="shared" si="21"/>
        <v>0</v>
      </c>
      <c r="CK25" s="47">
        <f t="shared" si="22"/>
        <v>0</v>
      </c>
      <c r="CL25" s="47">
        <f t="shared" si="23"/>
        <v>0</v>
      </c>
      <c r="CM25" s="47">
        <f t="shared" si="24"/>
        <v>0</v>
      </c>
      <c r="CN25" s="47">
        <f t="shared" si="25"/>
        <v>0</v>
      </c>
      <c r="CO25" s="47">
        <f t="shared" si="26"/>
        <v>0</v>
      </c>
      <c r="CP25" s="47">
        <f t="shared" si="27"/>
        <v>0</v>
      </c>
      <c r="CQ25" s="47">
        <f t="shared" si="28"/>
        <v>0</v>
      </c>
      <c r="CR25" s="47">
        <f t="shared" si="29"/>
        <v>0</v>
      </c>
      <c r="CS25" s="47">
        <f t="shared" si="30"/>
        <v>0</v>
      </c>
      <c r="CT25" s="47">
        <f t="shared" si="31"/>
        <v>0</v>
      </c>
      <c r="CU25" s="47">
        <f t="shared" si="32"/>
        <v>0</v>
      </c>
      <c r="CV25" s="47">
        <f t="shared" si="33"/>
        <v>0</v>
      </c>
      <c r="CW25" s="47">
        <f t="shared" si="34"/>
        <v>0</v>
      </c>
      <c r="CX25" s="47">
        <f t="shared" si="35"/>
        <v>0</v>
      </c>
      <c r="CY25" s="47">
        <f t="shared" si="36"/>
        <v>0</v>
      </c>
      <c r="CZ25" s="47">
        <f t="shared" si="37"/>
        <v>0</v>
      </c>
      <c r="DA25" s="47">
        <f t="shared" si="38"/>
        <v>0</v>
      </c>
      <c r="DB25" s="47">
        <f t="shared" si="39"/>
        <v>0</v>
      </c>
      <c r="DC25" s="47">
        <f t="shared" si="40"/>
        <v>0</v>
      </c>
      <c r="DD25" s="47">
        <f t="shared" si="40"/>
        <v>0</v>
      </c>
    </row>
    <row r="26" spans="1:108" s="2" customFormat="1" ht="13.5" customHeight="1">
      <c r="A26" s="19">
        <v>6</v>
      </c>
      <c r="B26" s="2">
        <v>16</v>
      </c>
      <c r="C26" s="61" t="s">
        <v>15</v>
      </c>
      <c r="D26" s="77">
        <f>E26+F26</f>
        <v>8696</v>
      </c>
      <c r="E26" s="77">
        <v>170</v>
      </c>
      <c r="F26" s="91">
        <v>8526</v>
      </c>
      <c r="G26" s="51">
        <f t="shared" si="41"/>
        <v>8744</v>
      </c>
      <c r="H26" s="49">
        <f t="shared" si="3"/>
        <v>100.55197792088317</v>
      </c>
      <c r="I26" s="51">
        <f t="shared" si="42"/>
        <v>8614</v>
      </c>
      <c r="J26" s="49">
        <f>I26/F26*100</f>
        <v>101.03213699272813</v>
      </c>
      <c r="K26" s="51">
        <v>8744</v>
      </c>
      <c r="L26" s="51">
        <v>8614</v>
      </c>
      <c r="M26" s="51">
        <v>0</v>
      </c>
      <c r="N26" s="51">
        <v>0</v>
      </c>
      <c r="O26" s="59">
        <f>P26+Q26</f>
        <v>3370</v>
      </c>
      <c r="P26" s="59">
        <v>190</v>
      </c>
      <c r="Q26" s="94">
        <v>3180</v>
      </c>
      <c r="R26" s="51">
        <v>2594</v>
      </c>
      <c r="S26" s="53">
        <f t="shared" si="7"/>
        <v>76.97329376854599</v>
      </c>
      <c r="T26" s="51">
        <v>2444</v>
      </c>
      <c r="U26" s="53">
        <f>T26/Q26*100</f>
        <v>76.85534591194968</v>
      </c>
      <c r="V26" s="59">
        <f t="shared" si="51"/>
        <v>12500</v>
      </c>
      <c r="W26" s="59">
        <v>0</v>
      </c>
      <c r="X26" s="94">
        <v>12500</v>
      </c>
      <c r="Y26" s="51">
        <v>8144</v>
      </c>
      <c r="Z26" s="53">
        <f aca="true" t="shared" si="54" ref="Z26:Z40">Y26/V26*100</f>
        <v>65.152</v>
      </c>
      <c r="AA26" s="51">
        <v>8144</v>
      </c>
      <c r="AB26" s="53">
        <f aca="true" t="shared" si="55" ref="AB26:AB40">AA26/X26*100</f>
        <v>65.152</v>
      </c>
      <c r="AC26" s="51">
        <v>0</v>
      </c>
      <c r="AD26" s="59">
        <v>12500</v>
      </c>
      <c r="AE26" s="51">
        <v>0</v>
      </c>
      <c r="AF26" s="53">
        <f>AE26/AD26*100</f>
        <v>0</v>
      </c>
      <c r="AG26" s="59">
        <f t="shared" si="52"/>
        <v>1070</v>
      </c>
      <c r="AH26" s="59">
        <v>80</v>
      </c>
      <c r="AI26" s="94">
        <v>990</v>
      </c>
      <c r="AJ26" s="51">
        <v>882</v>
      </c>
      <c r="AK26" s="53">
        <f>AJ26/AG26*100</f>
        <v>82.42990654205607</v>
      </c>
      <c r="AL26" s="51">
        <v>882</v>
      </c>
      <c r="AM26" s="53">
        <f aca="true" t="shared" si="56" ref="AM26:AM42">AL26/AI26*100</f>
        <v>89.0909090909091</v>
      </c>
      <c r="AN26" s="48">
        <v>0</v>
      </c>
      <c r="AO26" s="48"/>
      <c r="AP26" s="110"/>
      <c r="AQ26" s="51">
        <v>0</v>
      </c>
      <c r="AR26" s="53">
        <v>0</v>
      </c>
      <c r="AS26" s="51">
        <v>0</v>
      </c>
      <c r="AT26" s="53">
        <v>0</v>
      </c>
      <c r="AU26" s="59">
        <f>AV26+AW26</f>
        <v>51246</v>
      </c>
      <c r="AV26" s="59">
        <v>620</v>
      </c>
      <c r="AW26" s="94">
        <v>50626</v>
      </c>
      <c r="AX26" s="51">
        <v>41610</v>
      </c>
      <c r="AY26" s="53">
        <f>AX26/AU26*100</f>
        <v>81.19658119658119</v>
      </c>
      <c r="AZ26" s="51">
        <v>41140</v>
      </c>
      <c r="BA26" s="53">
        <f>AZ26/AW26*100</f>
        <v>81.26259234385493</v>
      </c>
      <c r="BB26" s="51">
        <v>20000</v>
      </c>
      <c r="BC26" s="41">
        <f t="shared" si="12"/>
        <v>21140</v>
      </c>
      <c r="BD26" s="51">
        <v>10700</v>
      </c>
      <c r="BE26" s="51">
        <v>33713</v>
      </c>
      <c r="BF26" s="43">
        <f t="shared" si="13"/>
        <v>33207.5</v>
      </c>
      <c r="BG26" s="41">
        <f t="shared" si="14"/>
        <v>32855</v>
      </c>
      <c r="BH26" s="43">
        <f t="shared" si="15"/>
        <v>17000</v>
      </c>
      <c r="BI26" s="43">
        <f t="shared" si="16"/>
        <v>15855</v>
      </c>
      <c r="BJ26" s="51">
        <v>0</v>
      </c>
      <c r="BK26" s="51">
        <v>0</v>
      </c>
      <c r="BL26" s="51">
        <v>0</v>
      </c>
      <c r="BM26" s="48">
        <v>0</v>
      </c>
      <c r="BN26" s="48">
        <v>0</v>
      </c>
      <c r="BO26" s="51">
        <v>0</v>
      </c>
      <c r="BP26" s="53">
        <v>0</v>
      </c>
      <c r="BQ26" s="51">
        <v>0</v>
      </c>
      <c r="BR26" s="53">
        <v>0</v>
      </c>
      <c r="BS26" s="51">
        <v>0</v>
      </c>
      <c r="BT26" s="59">
        <f t="shared" si="53"/>
        <v>7360</v>
      </c>
      <c r="BU26" s="59">
        <v>140</v>
      </c>
      <c r="BV26" s="94">
        <v>7220</v>
      </c>
      <c r="BW26" s="51">
        <v>3070</v>
      </c>
      <c r="BX26" s="53">
        <f t="shared" si="48"/>
        <v>41.71195652173913</v>
      </c>
      <c r="BY26" s="51">
        <v>3070</v>
      </c>
      <c r="BZ26" s="49">
        <f>BY26/BV26*100</f>
        <v>42.5207756232687</v>
      </c>
      <c r="CA26" s="59">
        <v>4532</v>
      </c>
      <c r="CB26" s="59">
        <v>127</v>
      </c>
      <c r="CC26" s="94">
        <v>4272</v>
      </c>
      <c r="CD26" s="59">
        <v>35</v>
      </c>
      <c r="CE26" s="47">
        <f>DC26/CA26*10</f>
        <v>23.200739187996472</v>
      </c>
      <c r="CF26" s="54"/>
      <c r="CG26" s="40">
        <f>DD26/CC26*10</f>
        <v>24.307467228464425</v>
      </c>
      <c r="CH26" s="53">
        <f>CG26/CD26*100</f>
        <v>69.44990636704121</v>
      </c>
      <c r="CI26" s="51">
        <v>1</v>
      </c>
      <c r="CJ26" s="47">
        <f t="shared" si="21"/>
        <v>1219.1799999999998</v>
      </c>
      <c r="CK26" s="47">
        <f t="shared" si="22"/>
        <v>1148.6799999999998</v>
      </c>
      <c r="CL26" s="47">
        <f t="shared" si="23"/>
        <v>2606.08</v>
      </c>
      <c r="CM26" s="47">
        <f t="shared" si="24"/>
        <v>2606.08</v>
      </c>
      <c r="CN26" s="47">
        <f t="shared" si="25"/>
        <v>0</v>
      </c>
      <c r="CO26" s="47">
        <f t="shared" si="26"/>
        <v>0</v>
      </c>
      <c r="CP26" s="47">
        <f t="shared" si="27"/>
        <v>2606.08</v>
      </c>
      <c r="CQ26" s="47">
        <f t="shared" si="28"/>
        <v>6495.275000000001</v>
      </c>
      <c r="CR26" s="47">
        <f t="shared" si="29"/>
        <v>6435.35</v>
      </c>
      <c r="CS26" s="47">
        <f t="shared" si="30"/>
        <v>3740</v>
      </c>
      <c r="CT26" s="47">
        <f t="shared" si="31"/>
        <v>2695.3500000000004</v>
      </c>
      <c r="CU26" s="47">
        <f t="shared" si="32"/>
        <v>0</v>
      </c>
      <c r="CV26" s="47">
        <f t="shared" si="33"/>
        <v>0</v>
      </c>
      <c r="CW26" s="47">
        <f t="shared" si="34"/>
        <v>0</v>
      </c>
      <c r="CX26" s="47">
        <f t="shared" si="35"/>
        <v>0</v>
      </c>
      <c r="CY26" s="47">
        <f t="shared" si="36"/>
        <v>194.04</v>
      </c>
      <c r="CZ26" s="47">
        <f t="shared" si="37"/>
        <v>194.04</v>
      </c>
      <c r="DA26" s="47">
        <f t="shared" si="38"/>
        <v>0</v>
      </c>
      <c r="DB26" s="47">
        <f t="shared" si="39"/>
        <v>0</v>
      </c>
      <c r="DC26" s="47">
        <f t="shared" si="40"/>
        <v>10514.575</v>
      </c>
      <c r="DD26" s="47">
        <f t="shared" si="40"/>
        <v>10384.150000000001</v>
      </c>
    </row>
    <row r="27" spans="1:108" s="2" customFormat="1" ht="13.5" customHeight="1">
      <c r="A27" s="19">
        <v>9</v>
      </c>
      <c r="B27" s="2">
        <v>17</v>
      </c>
      <c r="C27" s="61" t="s">
        <v>16</v>
      </c>
      <c r="D27" s="77">
        <f>E27+F27</f>
        <v>26828</v>
      </c>
      <c r="E27" s="77">
        <v>50</v>
      </c>
      <c r="F27" s="91">
        <v>26778</v>
      </c>
      <c r="G27" s="51">
        <f t="shared" si="41"/>
        <v>23065</v>
      </c>
      <c r="H27" s="49">
        <f t="shared" si="3"/>
        <v>85.97360966154764</v>
      </c>
      <c r="I27" s="51">
        <f t="shared" si="42"/>
        <v>22998</v>
      </c>
      <c r="J27" s="49">
        <f>I27/F27*100</f>
        <v>85.88393457315708</v>
      </c>
      <c r="K27" s="51">
        <v>22153</v>
      </c>
      <c r="L27" s="51">
        <v>22086</v>
      </c>
      <c r="M27" s="51">
        <v>912</v>
      </c>
      <c r="N27" s="51">
        <v>912</v>
      </c>
      <c r="O27" s="59">
        <f>P27+Q27</f>
        <v>13334</v>
      </c>
      <c r="P27" s="59">
        <v>105</v>
      </c>
      <c r="Q27" s="94">
        <v>13229</v>
      </c>
      <c r="R27" s="51">
        <v>8541</v>
      </c>
      <c r="S27" s="53">
        <f t="shared" si="7"/>
        <v>64.05429728513575</v>
      </c>
      <c r="T27" s="51">
        <v>8494</v>
      </c>
      <c r="U27" s="53">
        <f>T27/Q27*100</f>
        <v>64.20742308564517</v>
      </c>
      <c r="V27" s="59">
        <f t="shared" si="51"/>
        <v>72443</v>
      </c>
      <c r="W27" s="59">
        <v>0</v>
      </c>
      <c r="X27" s="94">
        <v>72443</v>
      </c>
      <c r="Y27" s="51">
        <v>45345</v>
      </c>
      <c r="Z27" s="53">
        <f t="shared" si="54"/>
        <v>62.59403945170686</v>
      </c>
      <c r="AA27" s="51">
        <v>45345</v>
      </c>
      <c r="AB27" s="53">
        <f t="shared" si="55"/>
        <v>62.59403945170686</v>
      </c>
      <c r="AC27" s="51">
        <v>338</v>
      </c>
      <c r="AD27" s="59">
        <v>18107</v>
      </c>
      <c r="AE27" s="51">
        <v>22076</v>
      </c>
      <c r="AF27" s="53">
        <f>AE27/AD27*100</f>
        <v>121.91969956370465</v>
      </c>
      <c r="AG27" s="59">
        <f t="shared" si="52"/>
        <v>218</v>
      </c>
      <c r="AH27" s="59">
        <v>0</v>
      </c>
      <c r="AI27" s="94">
        <v>218</v>
      </c>
      <c r="AJ27" s="51">
        <v>0</v>
      </c>
      <c r="AK27" s="53">
        <f>AJ27/AG27*100</f>
        <v>0</v>
      </c>
      <c r="AL27" s="51">
        <v>0</v>
      </c>
      <c r="AM27" s="53">
        <f t="shared" si="56"/>
        <v>0</v>
      </c>
      <c r="AN27" s="48">
        <v>0</v>
      </c>
      <c r="AO27" s="48"/>
      <c r="AP27" s="110"/>
      <c r="AQ27" s="51">
        <v>0</v>
      </c>
      <c r="AR27" s="53">
        <v>0</v>
      </c>
      <c r="AS27" s="51">
        <v>0</v>
      </c>
      <c r="AT27" s="53">
        <v>0</v>
      </c>
      <c r="AU27" s="59">
        <f>AV27+AW27</f>
        <v>140889</v>
      </c>
      <c r="AV27" s="59">
        <v>0</v>
      </c>
      <c r="AW27" s="94">
        <v>140889</v>
      </c>
      <c r="AX27" s="51">
        <v>131109</v>
      </c>
      <c r="AY27" s="53">
        <f>AX27/AU27*100</f>
        <v>93.05836509592658</v>
      </c>
      <c r="AZ27" s="51">
        <v>131109</v>
      </c>
      <c r="BA27" s="53">
        <f>AZ27/AW27*100</f>
        <v>93.05836509592658</v>
      </c>
      <c r="BB27" s="51">
        <v>131109</v>
      </c>
      <c r="BC27" s="41">
        <f t="shared" si="12"/>
        <v>0</v>
      </c>
      <c r="BD27" s="51">
        <v>71540</v>
      </c>
      <c r="BE27" s="51">
        <v>131109</v>
      </c>
      <c r="BF27" s="43">
        <f t="shared" si="13"/>
        <v>111442.65</v>
      </c>
      <c r="BG27" s="41">
        <f t="shared" si="14"/>
        <v>111442.65</v>
      </c>
      <c r="BH27" s="43">
        <f t="shared" si="15"/>
        <v>111442.65</v>
      </c>
      <c r="BI27" s="43">
        <f t="shared" si="16"/>
        <v>0</v>
      </c>
      <c r="BJ27" s="51">
        <v>0</v>
      </c>
      <c r="BK27" s="51">
        <v>0</v>
      </c>
      <c r="BL27" s="51">
        <v>0</v>
      </c>
      <c r="BM27" s="48">
        <v>0</v>
      </c>
      <c r="BN27" s="48">
        <v>0</v>
      </c>
      <c r="BO27" s="51">
        <v>0</v>
      </c>
      <c r="BP27" s="53">
        <v>0</v>
      </c>
      <c r="BQ27" s="51">
        <v>0</v>
      </c>
      <c r="BR27" s="53">
        <v>0</v>
      </c>
      <c r="BS27" s="51">
        <v>0</v>
      </c>
      <c r="BT27" s="59">
        <f t="shared" si="53"/>
        <v>26577</v>
      </c>
      <c r="BU27" s="59">
        <v>0</v>
      </c>
      <c r="BV27" s="94">
        <v>26577</v>
      </c>
      <c r="BW27" s="51">
        <v>0</v>
      </c>
      <c r="BX27" s="53">
        <f t="shared" si="48"/>
        <v>0</v>
      </c>
      <c r="BY27" s="51">
        <v>0</v>
      </c>
      <c r="BZ27" s="49">
        <f>BY27/BV27*100</f>
        <v>0</v>
      </c>
      <c r="CA27" s="59">
        <v>14594</v>
      </c>
      <c r="CB27" s="59">
        <v>9</v>
      </c>
      <c r="CC27" s="94">
        <v>14387</v>
      </c>
      <c r="CD27" s="59">
        <v>36.3</v>
      </c>
      <c r="CE27" s="47">
        <f>DC27/CA27*10</f>
        <v>30.71469987666164</v>
      </c>
      <c r="CF27" s="54"/>
      <c r="CG27" s="40">
        <f>DD27/CC27*10</f>
        <v>31.1412685062904</v>
      </c>
      <c r="CH27" s="53">
        <f>CG27/CD27*100</f>
        <v>85.7886184746292</v>
      </c>
      <c r="CI27" s="51">
        <v>0</v>
      </c>
      <c r="CJ27" s="47">
        <f t="shared" si="21"/>
        <v>4014.27</v>
      </c>
      <c r="CK27" s="47">
        <f t="shared" si="22"/>
        <v>3992.18</v>
      </c>
      <c r="CL27" s="47">
        <f t="shared" si="23"/>
        <v>16293.38</v>
      </c>
      <c r="CM27" s="47">
        <f t="shared" si="24"/>
        <v>16293.38</v>
      </c>
      <c r="CN27" s="47">
        <f t="shared" si="25"/>
        <v>8830.4</v>
      </c>
      <c r="CO27" s="47">
        <f t="shared" si="26"/>
        <v>125.06</v>
      </c>
      <c r="CP27" s="47">
        <f t="shared" si="27"/>
        <v>7337.92</v>
      </c>
      <c r="CQ27" s="47">
        <f t="shared" si="28"/>
        <v>24517.382999999998</v>
      </c>
      <c r="CR27" s="47">
        <f t="shared" si="29"/>
        <v>24517.382999999998</v>
      </c>
      <c r="CS27" s="47">
        <f t="shared" si="30"/>
        <v>24517.382999999998</v>
      </c>
      <c r="CT27" s="47">
        <f t="shared" si="31"/>
        <v>0</v>
      </c>
      <c r="CU27" s="47">
        <f t="shared" si="32"/>
        <v>0</v>
      </c>
      <c r="CV27" s="47">
        <f t="shared" si="33"/>
        <v>0</v>
      </c>
      <c r="CW27" s="47">
        <f t="shared" si="34"/>
        <v>0</v>
      </c>
      <c r="CX27" s="47">
        <f t="shared" si="35"/>
        <v>0</v>
      </c>
      <c r="CY27" s="47">
        <f t="shared" si="36"/>
        <v>0</v>
      </c>
      <c r="CZ27" s="47">
        <f t="shared" si="37"/>
        <v>0</v>
      </c>
      <c r="DA27" s="47">
        <f t="shared" si="38"/>
        <v>0</v>
      </c>
      <c r="DB27" s="47">
        <f t="shared" si="39"/>
        <v>0</v>
      </c>
      <c r="DC27" s="47">
        <f t="shared" si="40"/>
        <v>44825.032999999996</v>
      </c>
      <c r="DD27" s="47">
        <f t="shared" si="40"/>
        <v>44802.943</v>
      </c>
    </row>
    <row r="28" spans="1:108" s="2" customFormat="1" ht="13.5" customHeight="1">
      <c r="A28" s="19">
        <v>13</v>
      </c>
      <c r="B28" s="2">
        <v>18</v>
      </c>
      <c r="C28" s="61" t="s">
        <v>17</v>
      </c>
      <c r="D28" s="77">
        <f>E28+F28</f>
        <v>7773</v>
      </c>
      <c r="E28" s="77">
        <v>0</v>
      </c>
      <c r="F28" s="91">
        <v>7773</v>
      </c>
      <c r="G28" s="51">
        <f t="shared" si="41"/>
        <v>13418</v>
      </c>
      <c r="H28" s="49">
        <f t="shared" si="3"/>
        <v>172.62318281229898</v>
      </c>
      <c r="I28" s="51">
        <f t="shared" si="42"/>
        <v>13418</v>
      </c>
      <c r="J28" s="49">
        <f>I28/F28*100</f>
        <v>172.62318281229898</v>
      </c>
      <c r="K28" s="51">
        <v>12540</v>
      </c>
      <c r="L28" s="51">
        <v>12540</v>
      </c>
      <c r="M28" s="51">
        <v>878</v>
      </c>
      <c r="N28" s="51">
        <v>878</v>
      </c>
      <c r="O28" s="59">
        <f>P28+Q28</f>
        <v>5000</v>
      </c>
      <c r="P28" s="59">
        <v>0</v>
      </c>
      <c r="Q28" s="94">
        <v>5000</v>
      </c>
      <c r="R28" s="51">
        <v>3997</v>
      </c>
      <c r="S28" s="53">
        <f t="shared" si="7"/>
        <v>79.94</v>
      </c>
      <c r="T28" s="51">
        <v>3997</v>
      </c>
      <c r="U28" s="53">
        <f>T28/Q28*100</f>
        <v>79.94</v>
      </c>
      <c r="V28" s="59">
        <f t="shared" si="51"/>
        <v>9750</v>
      </c>
      <c r="W28" s="59">
        <v>0</v>
      </c>
      <c r="X28" s="94">
        <v>9750</v>
      </c>
      <c r="Y28" s="51">
        <v>8920</v>
      </c>
      <c r="Z28" s="53">
        <f t="shared" si="54"/>
        <v>91.48717948717947</v>
      </c>
      <c r="AA28" s="51">
        <v>8920</v>
      </c>
      <c r="AB28" s="53">
        <f t="shared" si="55"/>
        <v>91.48717948717947</v>
      </c>
      <c r="AC28" s="51">
        <v>0</v>
      </c>
      <c r="AD28" s="59">
        <v>9750</v>
      </c>
      <c r="AE28" s="51">
        <v>8920</v>
      </c>
      <c r="AF28" s="53">
        <f>AE28/AD28*100</f>
        <v>91.48717948717947</v>
      </c>
      <c r="AG28" s="59">
        <f t="shared" si="52"/>
        <v>2174</v>
      </c>
      <c r="AH28" s="59">
        <v>0</v>
      </c>
      <c r="AI28" s="94">
        <v>2174</v>
      </c>
      <c r="AJ28" s="51">
        <v>0</v>
      </c>
      <c r="AK28" s="53">
        <f>AJ28/AG28*100</f>
        <v>0</v>
      </c>
      <c r="AL28" s="51">
        <v>0</v>
      </c>
      <c r="AM28" s="53">
        <f t="shared" si="56"/>
        <v>0</v>
      </c>
      <c r="AN28" s="48">
        <f>AO28+AP28</f>
        <v>0</v>
      </c>
      <c r="AO28" s="48"/>
      <c r="AP28" s="110"/>
      <c r="AQ28" s="51">
        <v>0</v>
      </c>
      <c r="AR28" s="53">
        <v>0</v>
      </c>
      <c r="AS28" s="51">
        <v>0</v>
      </c>
      <c r="AT28" s="53">
        <v>0</v>
      </c>
      <c r="AU28" s="59">
        <f>AV28+AW28</f>
        <v>86799</v>
      </c>
      <c r="AV28" s="59">
        <v>0</v>
      </c>
      <c r="AW28" s="94">
        <v>86799</v>
      </c>
      <c r="AX28" s="51">
        <v>76282</v>
      </c>
      <c r="AY28" s="53">
        <f>AX28/AU28*100</f>
        <v>87.88350096199264</v>
      </c>
      <c r="AZ28" s="51">
        <v>76282</v>
      </c>
      <c r="BA28" s="53">
        <f>AZ28/AW28*100</f>
        <v>87.88350096199264</v>
      </c>
      <c r="BB28" s="51">
        <v>68871</v>
      </c>
      <c r="BC28" s="41">
        <f t="shared" si="12"/>
        <v>7411</v>
      </c>
      <c r="BD28" s="51">
        <v>43480</v>
      </c>
      <c r="BE28" s="51">
        <v>75682</v>
      </c>
      <c r="BF28" s="43">
        <f t="shared" si="13"/>
        <v>64098.6</v>
      </c>
      <c r="BG28" s="41">
        <f t="shared" si="14"/>
        <v>64098.6</v>
      </c>
      <c r="BH28" s="43">
        <f t="shared" si="15"/>
        <v>58540.35</v>
      </c>
      <c r="BI28" s="43">
        <f t="shared" si="16"/>
        <v>5558.25</v>
      </c>
      <c r="BJ28" s="51">
        <v>0</v>
      </c>
      <c r="BK28" s="51">
        <v>0</v>
      </c>
      <c r="BL28" s="51">
        <v>0</v>
      </c>
      <c r="BM28" s="48">
        <v>0</v>
      </c>
      <c r="BN28" s="48">
        <v>0</v>
      </c>
      <c r="BO28" s="51">
        <v>0</v>
      </c>
      <c r="BP28" s="53">
        <v>0</v>
      </c>
      <c r="BQ28" s="51">
        <v>0</v>
      </c>
      <c r="BR28" s="53">
        <v>0</v>
      </c>
      <c r="BS28" s="51">
        <v>0</v>
      </c>
      <c r="BT28" s="59">
        <f t="shared" si="53"/>
        <v>8541</v>
      </c>
      <c r="BU28" s="59">
        <v>0</v>
      </c>
      <c r="BV28" s="94">
        <v>8541</v>
      </c>
      <c r="BW28" s="51">
        <v>5600</v>
      </c>
      <c r="BX28" s="53">
        <f t="shared" si="48"/>
        <v>65.56609296335324</v>
      </c>
      <c r="BY28" s="51">
        <v>5600</v>
      </c>
      <c r="BZ28" s="49">
        <f>BY28/BV28*100</f>
        <v>65.56609296335324</v>
      </c>
      <c r="CA28" s="59">
        <v>8652</v>
      </c>
      <c r="CB28" s="59">
        <v>6</v>
      </c>
      <c r="CC28" s="94">
        <v>8375</v>
      </c>
      <c r="CD28" s="59">
        <v>30.5</v>
      </c>
      <c r="CE28" s="47">
        <f>DC28/CA28*10</f>
        <v>22.27273404993065</v>
      </c>
      <c r="CF28" s="54"/>
      <c r="CG28" s="40">
        <f>DD28/CC28*10</f>
        <v>23.009396417910448</v>
      </c>
      <c r="CH28" s="53">
        <f>CG28/CD28*100</f>
        <v>75.44064399314901</v>
      </c>
      <c r="CI28" s="51">
        <v>1</v>
      </c>
      <c r="CJ28" s="47">
        <f t="shared" si="21"/>
        <v>1878.59</v>
      </c>
      <c r="CK28" s="47">
        <f t="shared" si="22"/>
        <v>1878.59</v>
      </c>
      <c r="CL28" s="47">
        <f t="shared" si="23"/>
        <v>3568</v>
      </c>
      <c r="CM28" s="47">
        <f t="shared" si="24"/>
        <v>3568</v>
      </c>
      <c r="CN28" s="47">
        <f t="shared" si="25"/>
        <v>3568</v>
      </c>
      <c r="CO28" s="47">
        <f t="shared" si="26"/>
        <v>0</v>
      </c>
      <c r="CP28" s="47">
        <f t="shared" si="27"/>
        <v>0</v>
      </c>
      <c r="CQ28" s="47">
        <f t="shared" si="28"/>
        <v>13823.7795</v>
      </c>
      <c r="CR28" s="47">
        <f t="shared" si="29"/>
        <v>13823.7795</v>
      </c>
      <c r="CS28" s="47">
        <f t="shared" si="30"/>
        <v>12878.877</v>
      </c>
      <c r="CT28" s="47">
        <f t="shared" si="31"/>
        <v>944.9025</v>
      </c>
      <c r="CU28" s="47">
        <f t="shared" si="32"/>
        <v>0</v>
      </c>
      <c r="CV28" s="47">
        <f t="shared" si="33"/>
        <v>0</v>
      </c>
      <c r="CW28" s="47">
        <f t="shared" si="34"/>
        <v>0</v>
      </c>
      <c r="CX28" s="47">
        <f t="shared" si="35"/>
        <v>0</v>
      </c>
      <c r="CY28" s="47">
        <f t="shared" si="36"/>
        <v>0</v>
      </c>
      <c r="CZ28" s="47">
        <f t="shared" si="37"/>
        <v>0</v>
      </c>
      <c r="DA28" s="47">
        <f t="shared" si="38"/>
        <v>0</v>
      </c>
      <c r="DB28" s="47">
        <f t="shared" si="39"/>
        <v>0</v>
      </c>
      <c r="DC28" s="47">
        <f t="shared" si="40"/>
        <v>19270.3695</v>
      </c>
      <c r="DD28" s="47">
        <f t="shared" si="40"/>
        <v>19270.3695</v>
      </c>
    </row>
    <row r="29" spans="1:108" s="2" customFormat="1" ht="13.5" customHeight="1">
      <c r="A29" s="19">
        <v>14</v>
      </c>
      <c r="B29" s="2">
        <v>19</v>
      </c>
      <c r="C29" s="61" t="s">
        <v>18</v>
      </c>
      <c r="D29" s="77">
        <v>14003</v>
      </c>
      <c r="E29" s="77">
        <v>306</v>
      </c>
      <c r="F29" s="91">
        <v>14683</v>
      </c>
      <c r="G29" s="51">
        <f t="shared" si="41"/>
        <v>11798</v>
      </c>
      <c r="H29" s="49">
        <f t="shared" si="3"/>
        <v>84.25337427694065</v>
      </c>
      <c r="I29" s="51">
        <f aca="true" t="shared" si="57" ref="I29:I54">L29+N29</f>
        <v>11798</v>
      </c>
      <c r="J29" s="49">
        <f>I29/F29*100</f>
        <v>80.35142682013212</v>
      </c>
      <c r="K29" s="51">
        <v>10978</v>
      </c>
      <c r="L29" s="51">
        <v>10978</v>
      </c>
      <c r="M29" s="51">
        <v>820</v>
      </c>
      <c r="N29" s="51">
        <v>820</v>
      </c>
      <c r="O29" s="59">
        <v>7222</v>
      </c>
      <c r="P29" s="59">
        <v>340</v>
      </c>
      <c r="Q29" s="94">
        <v>6291</v>
      </c>
      <c r="R29" s="51">
        <v>5019</v>
      </c>
      <c r="S29" s="53">
        <f t="shared" si="7"/>
        <v>69.49598449183053</v>
      </c>
      <c r="T29" s="51">
        <v>5019</v>
      </c>
      <c r="U29" s="53">
        <f>T29/Q29*100</f>
        <v>79.78063900810682</v>
      </c>
      <c r="V29" s="59">
        <f t="shared" si="51"/>
        <v>51539</v>
      </c>
      <c r="W29" s="59">
        <v>0</v>
      </c>
      <c r="X29" s="94">
        <v>51539</v>
      </c>
      <c r="Y29" s="51">
        <v>33940</v>
      </c>
      <c r="Z29" s="53">
        <f t="shared" si="54"/>
        <v>65.853043326413</v>
      </c>
      <c r="AA29" s="51">
        <v>33940</v>
      </c>
      <c r="AB29" s="53">
        <f t="shared" si="55"/>
        <v>65.853043326413</v>
      </c>
      <c r="AC29" s="51">
        <v>677</v>
      </c>
      <c r="AD29" s="59">
        <v>7700</v>
      </c>
      <c r="AE29" s="51">
        <v>3967</v>
      </c>
      <c r="AF29" s="53">
        <f>AE29/AD29*100</f>
        <v>51.519480519480524</v>
      </c>
      <c r="AG29" s="59">
        <f t="shared" si="52"/>
        <v>3600</v>
      </c>
      <c r="AH29" s="59">
        <v>0</v>
      </c>
      <c r="AI29" s="94">
        <v>3600</v>
      </c>
      <c r="AJ29" s="51">
        <v>4327</v>
      </c>
      <c r="AK29" s="53">
        <f>AJ29/AG29*100</f>
        <v>120.19444444444444</v>
      </c>
      <c r="AL29" s="51">
        <v>4327</v>
      </c>
      <c r="AM29" s="53">
        <f t="shared" si="56"/>
        <v>120.19444444444444</v>
      </c>
      <c r="AN29" s="48">
        <v>0</v>
      </c>
      <c r="AO29" s="48"/>
      <c r="AP29" s="110"/>
      <c r="AQ29" s="51">
        <v>0</v>
      </c>
      <c r="AR29" s="53">
        <v>0</v>
      </c>
      <c r="AS29" s="51">
        <v>0</v>
      </c>
      <c r="AT29" s="53">
        <v>0</v>
      </c>
      <c r="AU29" s="59">
        <v>70421</v>
      </c>
      <c r="AV29" s="59">
        <v>0</v>
      </c>
      <c r="AW29" s="94">
        <v>38343</v>
      </c>
      <c r="AX29" s="51">
        <v>38877</v>
      </c>
      <c r="AY29" s="53">
        <f>AX29/AU29*100</f>
        <v>55.20654350264835</v>
      </c>
      <c r="AZ29" s="51">
        <v>38877</v>
      </c>
      <c r="BA29" s="53">
        <f>AZ29/AW29*100</f>
        <v>101.39269227759956</v>
      </c>
      <c r="BB29" s="51">
        <v>14354</v>
      </c>
      <c r="BC29" s="41">
        <f t="shared" si="12"/>
        <v>24523</v>
      </c>
      <c r="BD29" s="51">
        <v>32401</v>
      </c>
      <c r="BE29" s="51">
        <v>38877</v>
      </c>
      <c r="BF29" s="43">
        <f t="shared" si="13"/>
        <v>30593.15</v>
      </c>
      <c r="BG29" s="41">
        <f t="shared" si="14"/>
        <v>30593.15</v>
      </c>
      <c r="BH29" s="43">
        <f t="shared" si="15"/>
        <v>12200.9</v>
      </c>
      <c r="BI29" s="43">
        <f t="shared" si="16"/>
        <v>18392.25</v>
      </c>
      <c r="BJ29" s="51">
        <v>0</v>
      </c>
      <c r="BK29" s="51">
        <v>0</v>
      </c>
      <c r="BL29" s="51">
        <v>0</v>
      </c>
      <c r="BM29" s="48">
        <v>0</v>
      </c>
      <c r="BN29" s="48">
        <v>0</v>
      </c>
      <c r="BO29" s="51">
        <v>0</v>
      </c>
      <c r="BP29" s="53">
        <v>0</v>
      </c>
      <c r="BQ29" s="51">
        <v>0</v>
      </c>
      <c r="BR29" s="53">
        <v>0</v>
      </c>
      <c r="BS29" s="51">
        <v>0</v>
      </c>
      <c r="BT29" s="59">
        <f t="shared" si="53"/>
        <v>13452</v>
      </c>
      <c r="BU29" s="59">
        <v>51</v>
      </c>
      <c r="BV29" s="94">
        <v>13401</v>
      </c>
      <c r="BW29" s="51">
        <v>7228</v>
      </c>
      <c r="BX29" s="53">
        <f t="shared" si="48"/>
        <v>53.73178709485579</v>
      </c>
      <c r="BY29" s="51">
        <v>7228</v>
      </c>
      <c r="BZ29" s="49">
        <f>BY29/BV29*100</f>
        <v>53.93627341243191</v>
      </c>
      <c r="CA29" s="59">
        <v>7604</v>
      </c>
      <c r="CB29" s="59">
        <v>116</v>
      </c>
      <c r="CC29" s="94">
        <v>7169</v>
      </c>
      <c r="CD29" s="59">
        <v>40</v>
      </c>
      <c r="CE29" s="47">
        <f>DC29/CA29*10</f>
        <v>26.740873882167282</v>
      </c>
      <c r="CF29" s="54"/>
      <c r="CG29" s="40">
        <f>DD29/CC29*10</f>
        <v>28.363454456688522</v>
      </c>
      <c r="CH29" s="53">
        <f>CG29/CD29*100</f>
        <v>70.9086361417213</v>
      </c>
      <c r="CI29" s="51">
        <v>1</v>
      </c>
      <c r="CJ29" s="47">
        <f t="shared" si="21"/>
        <v>2358.93</v>
      </c>
      <c r="CK29" s="47">
        <f t="shared" si="22"/>
        <v>2358.93</v>
      </c>
      <c r="CL29" s="47">
        <f t="shared" si="23"/>
        <v>11212.01</v>
      </c>
      <c r="CM29" s="47">
        <f t="shared" si="24"/>
        <v>11212.01</v>
      </c>
      <c r="CN29" s="47">
        <f t="shared" si="25"/>
        <v>1586.8000000000002</v>
      </c>
      <c r="CO29" s="47">
        <f t="shared" si="26"/>
        <v>250.49</v>
      </c>
      <c r="CP29" s="47">
        <f t="shared" si="27"/>
        <v>9374.72</v>
      </c>
      <c r="CQ29" s="47">
        <f t="shared" si="28"/>
        <v>5810.8805</v>
      </c>
      <c r="CR29" s="47">
        <f t="shared" si="29"/>
        <v>5810.8805</v>
      </c>
      <c r="CS29" s="47">
        <f t="shared" si="30"/>
        <v>2684.198</v>
      </c>
      <c r="CT29" s="47">
        <f t="shared" si="31"/>
        <v>3126.6825000000003</v>
      </c>
      <c r="CU29" s="47">
        <f t="shared" si="32"/>
        <v>0</v>
      </c>
      <c r="CV29" s="47">
        <f t="shared" si="33"/>
        <v>0</v>
      </c>
      <c r="CW29" s="47">
        <f t="shared" si="34"/>
        <v>0</v>
      </c>
      <c r="CX29" s="47">
        <f t="shared" si="35"/>
        <v>0</v>
      </c>
      <c r="CY29" s="47">
        <f t="shared" si="36"/>
        <v>951.94</v>
      </c>
      <c r="CZ29" s="47">
        <f t="shared" si="37"/>
        <v>951.94</v>
      </c>
      <c r="DA29" s="47">
        <f t="shared" si="38"/>
        <v>0</v>
      </c>
      <c r="DB29" s="47">
        <f t="shared" si="39"/>
        <v>0</v>
      </c>
      <c r="DC29" s="47">
        <f t="shared" si="40"/>
        <v>20333.7605</v>
      </c>
      <c r="DD29" s="47">
        <f t="shared" si="40"/>
        <v>20333.7605</v>
      </c>
    </row>
    <row r="30" spans="1:108" s="2" customFormat="1" ht="13.5" customHeight="1">
      <c r="A30" s="19">
        <v>15</v>
      </c>
      <c r="B30" s="2">
        <v>20</v>
      </c>
      <c r="C30" s="61" t="s">
        <v>19</v>
      </c>
      <c r="D30" s="77">
        <f>E30+F30</f>
        <v>28854</v>
      </c>
      <c r="E30" s="77">
        <v>0</v>
      </c>
      <c r="F30" s="91">
        <v>28854</v>
      </c>
      <c r="G30" s="51">
        <f t="shared" si="41"/>
        <v>24760</v>
      </c>
      <c r="H30" s="49">
        <f t="shared" si="3"/>
        <v>85.81132598599848</v>
      </c>
      <c r="I30" s="51">
        <f t="shared" si="57"/>
        <v>24760</v>
      </c>
      <c r="J30" s="49">
        <f>I30/F30*100</f>
        <v>85.81132598599848</v>
      </c>
      <c r="K30" s="51">
        <v>24730</v>
      </c>
      <c r="L30" s="51">
        <v>24730</v>
      </c>
      <c r="M30" s="51">
        <v>30</v>
      </c>
      <c r="N30" s="51">
        <v>30</v>
      </c>
      <c r="O30" s="59">
        <f>P30+Q30</f>
        <v>18176</v>
      </c>
      <c r="P30" s="59">
        <v>0</v>
      </c>
      <c r="Q30" s="94">
        <v>18176</v>
      </c>
      <c r="R30" s="51">
        <v>11574</v>
      </c>
      <c r="S30" s="53">
        <f t="shared" si="7"/>
        <v>63.67737676056338</v>
      </c>
      <c r="T30" s="51">
        <v>11574</v>
      </c>
      <c r="U30" s="53">
        <f>T30/Q30*100</f>
        <v>63.67737676056338</v>
      </c>
      <c r="V30" s="59">
        <f t="shared" si="51"/>
        <v>5180</v>
      </c>
      <c r="W30" s="59">
        <v>0</v>
      </c>
      <c r="X30" s="94">
        <v>5180</v>
      </c>
      <c r="Y30" s="51">
        <v>1179</v>
      </c>
      <c r="Z30" s="53">
        <f t="shared" si="54"/>
        <v>22.76061776061776</v>
      </c>
      <c r="AA30" s="51">
        <v>1179</v>
      </c>
      <c r="AB30" s="53">
        <f t="shared" si="55"/>
        <v>22.76061776061776</v>
      </c>
      <c r="AC30" s="51">
        <v>0</v>
      </c>
      <c r="AD30" s="59">
        <v>3700</v>
      </c>
      <c r="AE30" s="51">
        <v>1179</v>
      </c>
      <c r="AF30" s="53">
        <f>AE30/AD30*100</f>
        <v>31.864864864864867</v>
      </c>
      <c r="AG30" s="59">
        <f t="shared" si="52"/>
        <v>6800</v>
      </c>
      <c r="AH30" s="59">
        <v>0</v>
      </c>
      <c r="AI30" s="94">
        <v>6800</v>
      </c>
      <c r="AJ30" s="51">
        <v>3135</v>
      </c>
      <c r="AK30" s="53">
        <f>AJ30/AG30*100</f>
        <v>46.102941176470594</v>
      </c>
      <c r="AL30" s="51">
        <v>3135</v>
      </c>
      <c r="AM30" s="53">
        <f t="shared" si="56"/>
        <v>46.102941176470594</v>
      </c>
      <c r="AN30" s="48">
        <f>AO30+AP30</f>
        <v>0</v>
      </c>
      <c r="AO30" s="48"/>
      <c r="AP30" s="110"/>
      <c r="AQ30" s="51">
        <v>0</v>
      </c>
      <c r="AR30" s="53">
        <v>0</v>
      </c>
      <c r="AS30" s="51">
        <v>0</v>
      </c>
      <c r="AT30" s="53">
        <v>0</v>
      </c>
      <c r="AU30" s="59">
        <f>AV30+AW30</f>
        <v>216017</v>
      </c>
      <c r="AV30" s="59">
        <v>0</v>
      </c>
      <c r="AW30" s="94">
        <v>216017</v>
      </c>
      <c r="AX30" s="51">
        <v>198092</v>
      </c>
      <c r="AY30" s="53">
        <f>AX30/AU30*100</f>
        <v>91.70204196891912</v>
      </c>
      <c r="AZ30" s="51">
        <v>198092</v>
      </c>
      <c r="BA30" s="53">
        <f>AZ30/AW30*100</f>
        <v>91.70204196891912</v>
      </c>
      <c r="BB30" s="51">
        <v>198092</v>
      </c>
      <c r="BC30" s="41">
        <f t="shared" si="12"/>
        <v>0</v>
      </c>
      <c r="BD30" s="51">
        <v>164322</v>
      </c>
      <c r="BE30" s="51">
        <v>198092</v>
      </c>
      <c r="BF30" s="43">
        <f t="shared" si="13"/>
        <v>168378.19999999998</v>
      </c>
      <c r="BG30" s="41">
        <f t="shared" si="14"/>
        <v>168378.19999999998</v>
      </c>
      <c r="BH30" s="43">
        <f t="shared" si="15"/>
        <v>168378.19999999998</v>
      </c>
      <c r="BI30" s="43">
        <f t="shared" si="16"/>
        <v>0</v>
      </c>
      <c r="BJ30" s="51">
        <v>0</v>
      </c>
      <c r="BK30" s="51">
        <v>846</v>
      </c>
      <c r="BL30" s="51">
        <v>846</v>
      </c>
      <c r="BM30" s="48">
        <v>0</v>
      </c>
      <c r="BN30" s="48">
        <v>0</v>
      </c>
      <c r="BO30" s="51">
        <v>0</v>
      </c>
      <c r="BP30" s="53">
        <v>0</v>
      </c>
      <c r="BQ30" s="51">
        <v>0</v>
      </c>
      <c r="BR30" s="53">
        <v>0</v>
      </c>
      <c r="BS30" s="51">
        <v>0</v>
      </c>
      <c r="BT30" s="59">
        <f t="shared" si="53"/>
        <v>46393</v>
      </c>
      <c r="BU30" s="59">
        <v>0</v>
      </c>
      <c r="BV30" s="94">
        <v>46393</v>
      </c>
      <c r="BW30" s="51">
        <v>52797</v>
      </c>
      <c r="BX30" s="53">
        <f t="shared" si="48"/>
        <v>113.80380660875564</v>
      </c>
      <c r="BY30" s="51">
        <v>52797</v>
      </c>
      <c r="BZ30" s="49">
        <f>BY30/BV30*100</f>
        <v>113.80380660875564</v>
      </c>
      <c r="CA30" s="59">
        <v>17868</v>
      </c>
      <c r="CB30" s="59">
        <v>0</v>
      </c>
      <c r="CC30" s="94">
        <v>17518</v>
      </c>
      <c r="CD30" s="59">
        <v>28.3</v>
      </c>
      <c r="CE30" s="47">
        <f>DC30/CA30*10</f>
        <v>24.89942019252294</v>
      </c>
      <c r="CF30" s="54"/>
      <c r="CG30" s="40">
        <f>DD30/CC30*10</f>
        <v>25.396896906039498</v>
      </c>
      <c r="CH30" s="53">
        <f>CG30/CD30*100</f>
        <v>89.74168518035158</v>
      </c>
      <c r="CI30" s="51">
        <v>0</v>
      </c>
      <c r="CJ30" s="47">
        <f t="shared" si="21"/>
        <v>5439.78</v>
      </c>
      <c r="CK30" s="47">
        <f t="shared" si="22"/>
        <v>5439.78</v>
      </c>
      <c r="CL30" s="47">
        <f t="shared" si="23"/>
        <v>471.6</v>
      </c>
      <c r="CM30" s="47">
        <f t="shared" si="24"/>
        <v>471.6</v>
      </c>
      <c r="CN30" s="47">
        <f t="shared" si="25"/>
        <v>471.6</v>
      </c>
      <c r="CO30" s="47">
        <f t="shared" si="26"/>
        <v>0</v>
      </c>
      <c r="CP30" s="47">
        <f t="shared" si="27"/>
        <v>0</v>
      </c>
      <c r="CQ30" s="47">
        <f t="shared" si="28"/>
        <v>37043.204</v>
      </c>
      <c r="CR30" s="47">
        <f t="shared" si="29"/>
        <v>37043.204</v>
      </c>
      <c r="CS30" s="47">
        <f t="shared" si="30"/>
        <v>37043.204</v>
      </c>
      <c r="CT30" s="47">
        <f t="shared" si="31"/>
        <v>0</v>
      </c>
      <c r="CU30" s="47">
        <f t="shared" si="32"/>
        <v>846</v>
      </c>
      <c r="CV30" s="47">
        <f t="shared" si="33"/>
        <v>846</v>
      </c>
      <c r="CW30" s="47">
        <f t="shared" si="34"/>
        <v>0</v>
      </c>
      <c r="CX30" s="47">
        <f t="shared" si="35"/>
        <v>0</v>
      </c>
      <c r="CY30" s="47">
        <f t="shared" si="36"/>
        <v>689.7</v>
      </c>
      <c r="CZ30" s="47">
        <f t="shared" si="37"/>
        <v>689.7</v>
      </c>
      <c r="DA30" s="47">
        <f t="shared" si="38"/>
        <v>0</v>
      </c>
      <c r="DB30" s="47">
        <f t="shared" si="39"/>
        <v>0</v>
      </c>
      <c r="DC30" s="47">
        <f t="shared" si="40"/>
        <v>44490.28399999999</v>
      </c>
      <c r="DD30" s="47">
        <f t="shared" si="40"/>
        <v>44490.28399999999</v>
      </c>
    </row>
    <row r="31" spans="1:108" s="2" customFormat="1" ht="13.5" customHeight="1">
      <c r="A31" s="19">
        <v>21</v>
      </c>
      <c r="B31" s="2">
        <v>21</v>
      </c>
      <c r="C31" s="61" t="s">
        <v>20</v>
      </c>
      <c r="D31" s="77">
        <f aca="true" t="shared" si="58" ref="D31:D40">E31+F31</f>
        <v>18813</v>
      </c>
      <c r="E31" s="77">
        <v>0</v>
      </c>
      <c r="F31" s="91">
        <v>18813</v>
      </c>
      <c r="G31" s="51">
        <f t="shared" si="41"/>
        <v>17533</v>
      </c>
      <c r="H31" s="49">
        <f t="shared" si="3"/>
        <v>93.19619412108648</v>
      </c>
      <c r="I31" s="51">
        <f t="shared" si="57"/>
        <v>17533</v>
      </c>
      <c r="J31" s="49">
        <f t="shared" si="5"/>
        <v>93.19619412108648</v>
      </c>
      <c r="K31" s="51">
        <v>17533</v>
      </c>
      <c r="L31" s="51">
        <v>17533</v>
      </c>
      <c r="M31" s="51">
        <v>0</v>
      </c>
      <c r="N31" s="51">
        <v>0</v>
      </c>
      <c r="O31" s="59">
        <f aca="true" t="shared" si="59" ref="O31:O52">P31+Q31</f>
        <v>16828</v>
      </c>
      <c r="P31" s="59">
        <v>0</v>
      </c>
      <c r="Q31" s="94">
        <v>16828</v>
      </c>
      <c r="R31" s="51">
        <v>8133</v>
      </c>
      <c r="S31" s="53">
        <f t="shared" si="7"/>
        <v>48.33016401236035</v>
      </c>
      <c r="T31" s="51">
        <v>8133</v>
      </c>
      <c r="U31" s="53">
        <f t="shared" si="8"/>
        <v>48.33016401236035</v>
      </c>
      <c r="V31" s="59">
        <f aca="true" t="shared" si="60" ref="V31:V48">W31+X31</f>
        <v>4000</v>
      </c>
      <c r="W31" s="59">
        <v>0</v>
      </c>
      <c r="X31" s="94">
        <v>4000</v>
      </c>
      <c r="Y31" s="51">
        <v>0</v>
      </c>
      <c r="Z31" s="53">
        <f t="shared" si="54"/>
        <v>0</v>
      </c>
      <c r="AA31" s="51">
        <v>0</v>
      </c>
      <c r="AB31" s="53">
        <f t="shared" si="55"/>
        <v>0</v>
      </c>
      <c r="AC31" s="51">
        <v>0</v>
      </c>
      <c r="AD31" s="59">
        <v>0</v>
      </c>
      <c r="AE31" s="51">
        <v>0</v>
      </c>
      <c r="AF31" s="53">
        <v>0</v>
      </c>
      <c r="AG31" s="59">
        <f aca="true" t="shared" si="61" ref="AG31:AG40">AH31+AI31</f>
        <v>2198</v>
      </c>
      <c r="AH31" s="59">
        <v>0</v>
      </c>
      <c r="AI31" s="94">
        <v>2198</v>
      </c>
      <c r="AJ31" s="51">
        <v>0</v>
      </c>
      <c r="AK31" s="53">
        <f t="shared" si="44"/>
        <v>0</v>
      </c>
      <c r="AL31" s="51">
        <v>0</v>
      </c>
      <c r="AM31" s="53">
        <f t="shared" si="56"/>
        <v>0</v>
      </c>
      <c r="AN31" s="48">
        <v>0</v>
      </c>
      <c r="AO31" s="48"/>
      <c r="AP31" s="110"/>
      <c r="AQ31" s="51">
        <v>0</v>
      </c>
      <c r="AR31" s="53">
        <v>0</v>
      </c>
      <c r="AS31" s="51">
        <v>0</v>
      </c>
      <c r="AT31" s="53">
        <v>0</v>
      </c>
      <c r="AU31" s="59">
        <f aca="true" t="shared" si="62" ref="AU31:AU40">AV31+AW31</f>
        <v>144055</v>
      </c>
      <c r="AV31" s="59">
        <v>0</v>
      </c>
      <c r="AW31" s="94">
        <v>144055</v>
      </c>
      <c r="AX31" s="51">
        <v>101255</v>
      </c>
      <c r="AY31" s="53">
        <f t="shared" si="45"/>
        <v>70.28912568116344</v>
      </c>
      <c r="AZ31" s="51">
        <v>101255</v>
      </c>
      <c r="BA31" s="53">
        <f t="shared" si="46"/>
        <v>70.28912568116344</v>
      </c>
      <c r="BB31" s="51">
        <v>101255</v>
      </c>
      <c r="BC31" s="41">
        <f t="shared" si="12"/>
        <v>0</v>
      </c>
      <c r="BD31" s="51">
        <v>101255</v>
      </c>
      <c r="BE31" s="51">
        <v>100067</v>
      </c>
      <c r="BF31" s="43">
        <f t="shared" si="13"/>
        <v>86066.75</v>
      </c>
      <c r="BG31" s="41">
        <f t="shared" si="14"/>
        <v>86066.75</v>
      </c>
      <c r="BH31" s="43">
        <f t="shared" si="15"/>
        <v>86066.75</v>
      </c>
      <c r="BI31" s="43">
        <f t="shared" si="16"/>
        <v>0</v>
      </c>
      <c r="BJ31" s="51">
        <v>0</v>
      </c>
      <c r="BK31" s="51">
        <v>0</v>
      </c>
      <c r="BL31" s="51">
        <v>0</v>
      </c>
      <c r="BM31" s="48">
        <v>0</v>
      </c>
      <c r="BN31" s="48">
        <v>0</v>
      </c>
      <c r="BO31" s="51">
        <v>0</v>
      </c>
      <c r="BP31" s="53">
        <v>0</v>
      </c>
      <c r="BQ31" s="51">
        <v>0</v>
      </c>
      <c r="BR31" s="53">
        <v>0</v>
      </c>
      <c r="BS31" s="51">
        <v>0</v>
      </c>
      <c r="BT31" s="59">
        <f t="shared" si="17"/>
        <v>25853</v>
      </c>
      <c r="BU31" s="59">
        <v>0</v>
      </c>
      <c r="BV31" s="94">
        <v>25853</v>
      </c>
      <c r="BW31" s="51">
        <v>13014</v>
      </c>
      <c r="BX31" s="53">
        <f t="shared" si="48"/>
        <v>50.33845201717402</v>
      </c>
      <c r="BY31" s="51">
        <v>13014</v>
      </c>
      <c r="BZ31" s="49">
        <f t="shared" si="49"/>
        <v>50.33845201717402</v>
      </c>
      <c r="CA31" s="59">
        <v>10378</v>
      </c>
      <c r="CB31" s="59">
        <v>0</v>
      </c>
      <c r="CC31" s="94">
        <v>10191</v>
      </c>
      <c r="CD31" s="59">
        <v>32.8</v>
      </c>
      <c r="CE31" s="47">
        <f t="shared" si="18"/>
        <v>21.928305068413955</v>
      </c>
      <c r="CF31" s="54"/>
      <c r="CG31" s="40">
        <f t="shared" si="19"/>
        <v>22.33067903051712</v>
      </c>
      <c r="CH31" s="53">
        <f t="shared" si="20"/>
        <v>68.08133850767416</v>
      </c>
      <c r="CI31" s="51">
        <v>0</v>
      </c>
      <c r="CJ31" s="47">
        <f t="shared" si="21"/>
        <v>3822.5099999999998</v>
      </c>
      <c r="CK31" s="47">
        <f t="shared" si="22"/>
        <v>3822.5099999999998</v>
      </c>
      <c r="CL31" s="47">
        <f t="shared" si="23"/>
        <v>0</v>
      </c>
      <c r="CM31" s="47">
        <f t="shared" si="24"/>
        <v>0</v>
      </c>
      <c r="CN31" s="47">
        <f t="shared" si="25"/>
        <v>0</v>
      </c>
      <c r="CO31" s="47">
        <f t="shared" si="26"/>
        <v>0</v>
      </c>
      <c r="CP31" s="47">
        <f t="shared" si="27"/>
        <v>0</v>
      </c>
      <c r="CQ31" s="47">
        <f t="shared" si="28"/>
        <v>18934.685</v>
      </c>
      <c r="CR31" s="47">
        <f t="shared" si="29"/>
        <v>18934.685</v>
      </c>
      <c r="CS31" s="47">
        <f t="shared" si="30"/>
        <v>18934.685</v>
      </c>
      <c r="CT31" s="47">
        <f t="shared" si="31"/>
        <v>0</v>
      </c>
      <c r="CU31" s="47">
        <f t="shared" si="32"/>
        <v>0</v>
      </c>
      <c r="CV31" s="47">
        <f t="shared" si="33"/>
        <v>0</v>
      </c>
      <c r="CW31" s="47">
        <f t="shared" si="34"/>
        <v>0</v>
      </c>
      <c r="CX31" s="47">
        <f t="shared" si="35"/>
        <v>0</v>
      </c>
      <c r="CY31" s="47">
        <f t="shared" si="36"/>
        <v>0</v>
      </c>
      <c r="CZ31" s="47">
        <f t="shared" si="37"/>
        <v>0</v>
      </c>
      <c r="DA31" s="47">
        <f t="shared" si="38"/>
        <v>0</v>
      </c>
      <c r="DB31" s="47">
        <f t="shared" si="39"/>
        <v>0</v>
      </c>
      <c r="DC31" s="47">
        <f t="shared" si="40"/>
        <v>22757.195</v>
      </c>
      <c r="DD31" s="47">
        <f t="shared" si="50"/>
        <v>22757.195</v>
      </c>
    </row>
    <row r="32" spans="1:108" s="2" customFormat="1" ht="13.5" customHeight="1">
      <c r="A32" s="19">
        <v>23</v>
      </c>
      <c r="B32" s="2">
        <v>22</v>
      </c>
      <c r="C32" s="61" t="s">
        <v>21</v>
      </c>
      <c r="D32" s="77">
        <f t="shared" si="58"/>
        <v>9770</v>
      </c>
      <c r="E32" s="77">
        <v>0</v>
      </c>
      <c r="F32" s="91">
        <v>9770</v>
      </c>
      <c r="G32" s="51">
        <f t="shared" si="41"/>
        <v>8035</v>
      </c>
      <c r="H32" s="49">
        <f t="shared" si="3"/>
        <v>82.24155578300922</v>
      </c>
      <c r="I32" s="51">
        <f t="shared" si="57"/>
        <v>7895</v>
      </c>
      <c r="J32" s="49">
        <f t="shared" si="5"/>
        <v>80.8085977482088</v>
      </c>
      <c r="K32" s="51">
        <v>6617</v>
      </c>
      <c r="L32" s="51">
        <v>6477</v>
      </c>
      <c r="M32" s="51">
        <v>1418</v>
      </c>
      <c r="N32" s="51">
        <v>1418</v>
      </c>
      <c r="O32" s="59">
        <f t="shared" si="59"/>
        <v>6825</v>
      </c>
      <c r="P32" s="59">
        <v>0</v>
      </c>
      <c r="Q32" s="94">
        <v>6825</v>
      </c>
      <c r="R32" s="51">
        <v>5587</v>
      </c>
      <c r="S32" s="53">
        <f t="shared" si="7"/>
        <v>81.86080586080587</v>
      </c>
      <c r="T32" s="51">
        <v>5587</v>
      </c>
      <c r="U32" s="53">
        <f t="shared" si="8"/>
        <v>81.86080586080587</v>
      </c>
      <c r="V32" s="59">
        <f t="shared" si="60"/>
        <v>900</v>
      </c>
      <c r="W32" s="59">
        <v>0</v>
      </c>
      <c r="X32" s="94">
        <v>900</v>
      </c>
      <c r="Y32" s="51">
        <v>0</v>
      </c>
      <c r="Z32" s="53">
        <f t="shared" si="54"/>
        <v>0</v>
      </c>
      <c r="AA32" s="51">
        <v>0</v>
      </c>
      <c r="AB32" s="53">
        <f t="shared" si="55"/>
        <v>0</v>
      </c>
      <c r="AC32" s="51">
        <v>0</v>
      </c>
      <c r="AD32" s="59">
        <v>900</v>
      </c>
      <c r="AE32" s="51">
        <v>0</v>
      </c>
      <c r="AF32" s="53">
        <f aca="true" t="shared" si="63" ref="AF32:AF40">AE32/AD32*100</f>
        <v>0</v>
      </c>
      <c r="AG32" s="59">
        <f t="shared" si="61"/>
        <v>677</v>
      </c>
      <c r="AH32" s="59">
        <v>0</v>
      </c>
      <c r="AI32" s="94">
        <v>677</v>
      </c>
      <c r="AJ32" s="51">
        <v>1535</v>
      </c>
      <c r="AK32" s="53">
        <f t="shared" si="44"/>
        <v>226.73559822747413</v>
      </c>
      <c r="AL32" s="51">
        <v>1535</v>
      </c>
      <c r="AM32" s="53">
        <f t="shared" si="56"/>
        <v>226.73559822747413</v>
      </c>
      <c r="AN32" s="48">
        <v>0</v>
      </c>
      <c r="AO32" s="48"/>
      <c r="AP32" s="110"/>
      <c r="AQ32" s="51">
        <v>0</v>
      </c>
      <c r="AR32" s="53">
        <v>0</v>
      </c>
      <c r="AS32" s="51">
        <v>0</v>
      </c>
      <c r="AT32" s="53">
        <v>0</v>
      </c>
      <c r="AU32" s="59">
        <f t="shared" si="62"/>
        <v>54753</v>
      </c>
      <c r="AV32" s="59">
        <v>0</v>
      </c>
      <c r="AW32" s="94">
        <v>54753</v>
      </c>
      <c r="AX32" s="51">
        <v>42767</v>
      </c>
      <c r="AY32" s="53">
        <f t="shared" si="45"/>
        <v>78.10896206600552</v>
      </c>
      <c r="AZ32" s="51">
        <v>42767</v>
      </c>
      <c r="BA32" s="53">
        <f t="shared" si="46"/>
        <v>78.10896206600552</v>
      </c>
      <c r="BB32" s="51">
        <v>41367</v>
      </c>
      <c r="BC32" s="41">
        <f t="shared" si="12"/>
        <v>1400</v>
      </c>
      <c r="BD32" s="51">
        <v>41367</v>
      </c>
      <c r="BE32" s="51">
        <v>42767</v>
      </c>
      <c r="BF32" s="43">
        <f t="shared" si="13"/>
        <v>36211.95</v>
      </c>
      <c r="BG32" s="41">
        <f t="shared" si="14"/>
        <v>36211.95</v>
      </c>
      <c r="BH32" s="43">
        <f t="shared" si="15"/>
        <v>35161.95</v>
      </c>
      <c r="BI32" s="43">
        <f t="shared" si="16"/>
        <v>1050</v>
      </c>
      <c r="BJ32" s="51">
        <v>0</v>
      </c>
      <c r="BK32" s="51">
        <v>0</v>
      </c>
      <c r="BL32" s="51">
        <v>0</v>
      </c>
      <c r="BM32" s="48">
        <v>0</v>
      </c>
      <c r="BN32" s="48">
        <v>0</v>
      </c>
      <c r="BO32" s="51">
        <v>0</v>
      </c>
      <c r="BP32" s="53">
        <v>0</v>
      </c>
      <c r="BQ32" s="51">
        <v>0</v>
      </c>
      <c r="BR32" s="53">
        <v>0</v>
      </c>
      <c r="BS32" s="51">
        <v>0</v>
      </c>
      <c r="BT32" s="59">
        <f t="shared" si="17"/>
        <v>6741</v>
      </c>
      <c r="BU32" s="59">
        <v>0</v>
      </c>
      <c r="BV32" s="94">
        <v>6741</v>
      </c>
      <c r="BW32" s="51">
        <v>6531</v>
      </c>
      <c r="BX32" s="53">
        <f t="shared" si="48"/>
        <v>96.88473520249221</v>
      </c>
      <c r="BY32" s="51">
        <v>6531</v>
      </c>
      <c r="BZ32" s="49">
        <f t="shared" si="49"/>
        <v>96.88473520249221</v>
      </c>
      <c r="CA32" s="59">
        <v>4216</v>
      </c>
      <c r="CB32" s="59">
        <v>2</v>
      </c>
      <c r="CC32" s="94">
        <v>3886</v>
      </c>
      <c r="CD32" s="59">
        <v>31.4</v>
      </c>
      <c r="CE32" s="47">
        <f t="shared" si="18"/>
        <v>25.801041271347245</v>
      </c>
      <c r="CF32" s="54"/>
      <c r="CG32" s="40">
        <f t="shared" si="19"/>
        <v>27.99207153885743</v>
      </c>
      <c r="CH32" s="53">
        <f t="shared" si="20"/>
        <v>89.14672464604277</v>
      </c>
      <c r="CI32" s="51">
        <v>1</v>
      </c>
      <c r="CJ32" s="47">
        <f t="shared" si="21"/>
        <v>2625.89</v>
      </c>
      <c r="CK32" s="47">
        <f t="shared" si="22"/>
        <v>2625.89</v>
      </c>
      <c r="CL32" s="47">
        <f t="shared" si="23"/>
        <v>0</v>
      </c>
      <c r="CM32" s="47">
        <f t="shared" si="24"/>
        <v>0</v>
      </c>
      <c r="CN32" s="47">
        <f t="shared" si="25"/>
        <v>0</v>
      </c>
      <c r="CO32" s="47">
        <f t="shared" si="26"/>
        <v>0</v>
      </c>
      <c r="CP32" s="47">
        <f t="shared" si="27"/>
        <v>0</v>
      </c>
      <c r="CQ32" s="47">
        <f t="shared" si="28"/>
        <v>7914.128999999999</v>
      </c>
      <c r="CR32" s="47">
        <f t="shared" si="29"/>
        <v>7914.128999999999</v>
      </c>
      <c r="CS32" s="47">
        <f t="shared" si="30"/>
        <v>7735.628999999999</v>
      </c>
      <c r="CT32" s="47">
        <f t="shared" si="31"/>
        <v>178.5</v>
      </c>
      <c r="CU32" s="47">
        <f t="shared" si="32"/>
        <v>0</v>
      </c>
      <c r="CV32" s="47">
        <f t="shared" si="33"/>
        <v>0</v>
      </c>
      <c r="CW32" s="47">
        <f t="shared" si="34"/>
        <v>0</v>
      </c>
      <c r="CX32" s="47">
        <f t="shared" si="35"/>
        <v>0</v>
      </c>
      <c r="CY32" s="47">
        <f t="shared" si="36"/>
        <v>337.7</v>
      </c>
      <c r="CZ32" s="47">
        <f t="shared" si="37"/>
        <v>337.7</v>
      </c>
      <c r="DA32" s="47">
        <f t="shared" si="38"/>
        <v>0</v>
      </c>
      <c r="DB32" s="47">
        <f t="shared" si="39"/>
        <v>0</v>
      </c>
      <c r="DC32" s="47">
        <f t="shared" si="40"/>
        <v>10877.719</v>
      </c>
      <c r="DD32" s="47">
        <f t="shared" si="50"/>
        <v>10877.719</v>
      </c>
    </row>
    <row r="33" spans="1:108" s="2" customFormat="1" ht="13.5" customHeight="1">
      <c r="A33" s="19">
        <v>26</v>
      </c>
      <c r="B33" s="2">
        <v>23</v>
      </c>
      <c r="C33" s="61" t="s">
        <v>22</v>
      </c>
      <c r="D33" s="77">
        <f t="shared" si="58"/>
        <v>15797</v>
      </c>
      <c r="E33" s="77">
        <v>0</v>
      </c>
      <c r="F33" s="91">
        <v>15797</v>
      </c>
      <c r="G33" s="51">
        <f t="shared" si="41"/>
        <v>21258</v>
      </c>
      <c r="H33" s="49">
        <f t="shared" si="3"/>
        <v>134.5698550357663</v>
      </c>
      <c r="I33" s="51">
        <f t="shared" si="57"/>
        <v>21258</v>
      </c>
      <c r="J33" s="49">
        <f t="shared" si="5"/>
        <v>134.5698550357663</v>
      </c>
      <c r="K33" s="51">
        <v>19628</v>
      </c>
      <c r="L33" s="51">
        <v>19628</v>
      </c>
      <c r="M33" s="51">
        <v>1630</v>
      </c>
      <c r="N33" s="51">
        <v>1630</v>
      </c>
      <c r="O33" s="59">
        <f t="shared" si="59"/>
        <v>12803</v>
      </c>
      <c r="P33" s="59">
        <v>0</v>
      </c>
      <c r="Q33" s="94">
        <v>12803</v>
      </c>
      <c r="R33" s="51">
        <v>10594</v>
      </c>
      <c r="S33" s="53">
        <f t="shared" si="7"/>
        <v>82.74623135202687</v>
      </c>
      <c r="T33" s="51">
        <v>10594</v>
      </c>
      <c r="U33" s="53">
        <f t="shared" si="8"/>
        <v>82.74623135202687</v>
      </c>
      <c r="V33" s="59">
        <f t="shared" si="60"/>
        <v>12140</v>
      </c>
      <c r="W33" s="59">
        <v>0</v>
      </c>
      <c r="X33" s="94">
        <v>12140</v>
      </c>
      <c r="Y33" s="51">
        <v>4733</v>
      </c>
      <c r="Z33" s="53">
        <f t="shared" si="54"/>
        <v>38.986820428336074</v>
      </c>
      <c r="AA33" s="51">
        <v>4733</v>
      </c>
      <c r="AB33" s="53">
        <f t="shared" si="55"/>
        <v>38.986820428336074</v>
      </c>
      <c r="AC33" s="51">
        <v>0</v>
      </c>
      <c r="AD33" s="59">
        <v>2920</v>
      </c>
      <c r="AE33" s="51">
        <v>1715</v>
      </c>
      <c r="AF33" s="53">
        <f t="shared" si="63"/>
        <v>58.73287671232876</v>
      </c>
      <c r="AG33" s="59">
        <f t="shared" si="61"/>
        <v>1790</v>
      </c>
      <c r="AH33" s="59">
        <v>0</v>
      </c>
      <c r="AI33" s="94">
        <v>1790</v>
      </c>
      <c r="AJ33" s="51">
        <v>0</v>
      </c>
      <c r="AK33" s="53">
        <f t="shared" si="44"/>
        <v>0</v>
      </c>
      <c r="AL33" s="51">
        <v>0</v>
      </c>
      <c r="AM33" s="53">
        <f t="shared" si="56"/>
        <v>0</v>
      </c>
      <c r="AN33" s="48">
        <v>0</v>
      </c>
      <c r="AO33" s="48"/>
      <c r="AP33" s="110"/>
      <c r="AQ33" s="51">
        <v>0</v>
      </c>
      <c r="AR33" s="53">
        <v>0</v>
      </c>
      <c r="AS33" s="51">
        <v>0</v>
      </c>
      <c r="AT33" s="53">
        <v>0</v>
      </c>
      <c r="AU33" s="59">
        <f t="shared" si="62"/>
        <v>163223</v>
      </c>
      <c r="AV33" s="59">
        <v>0</v>
      </c>
      <c r="AW33" s="94">
        <v>163223</v>
      </c>
      <c r="AX33" s="51">
        <v>138940</v>
      </c>
      <c r="AY33" s="53">
        <f t="shared" si="45"/>
        <v>85.12280744747983</v>
      </c>
      <c r="AZ33" s="51">
        <v>138940</v>
      </c>
      <c r="BA33" s="53">
        <f t="shared" si="46"/>
        <v>85.12280744747983</v>
      </c>
      <c r="BB33" s="51">
        <v>131546</v>
      </c>
      <c r="BC33" s="41">
        <f t="shared" si="12"/>
        <v>7394</v>
      </c>
      <c r="BD33" s="51">
        <v>113691</v>
      </c>
      <c r="BE33" s="51">
        <v>131430</v>
      </c>
      <c r="BF33" s="43">
        <f t="shared" si="13"/>
        <v>117359.59999999999</v>
      </c>
      <c r="BG33" s="41">
        <f t="shared" si="14"/>
        <v>117359.59999999999</v>
      </c>
      <c r="BH33" s="43">
        <f t="shared" si="15"/>
        <v>111814.09999999999</v>
      </c>
      <c r="BI33" s="43">
        <f t="shared" si="16"/>
        <v>5545.5</v>
      </c>
      <c r="BJ33" s="51">
        <v>0</v>
      </c>
      <c r="BK33" s="51">
        <v>0</v>
      </c>
      <c r="BL33" s="51">
        <v>0</v>
      </c>
      <c r="BM33" s="48">
        <v>0</v>
      </c>
      <c r="BN33" s="48">
        <v>0</v>
      </c>
      <c r="BO33" s="51">
        <v>0</v>
      </c>
      <c r="BP33" s="53">
        <v>0</v>
      </c>
      <c r="BQ33" s="51">
        <v>0</v>
      </c>
      <c r="BR33" s="53">
        <v>0</v>
      </c>
      <c r="BS33" s="51">
        <v>0</v>
      </c>
      <c r="BT33" s="59">
        <f t="shared" si="17"/>
        <v>14617</v>
      </c>
      <c r="BU33" s="59">
        <v>0</v>
      </c>
      <c r="BV33" s="94">
        <v>14617</v>
      </c>
      <c r="BW33" s="51">
        <v>0</v>
      </c>
      <c r="BX33" s="53">
        <f t="shared" si="48"/>
        <v>0</v>
      </c>
      <c r="BY33" s="51">
        <v>0</v>
      </c>
      <c r="BZ33" s="49">
        <f t="shared" si="49"/>
        <v>0</v>
      </c>
      <c r="CA33" s="59">
        <v>12623</v>
      </c>
      <c r="CB33" s="59">
        <v>87</v>
      </c>
      <c r="CC33" s="94">
        <v>12262</v>
      </c>
      <c r="CD33" s="59">
        <v>30.6</v>
      </c>
      <c r="CE33" s="47">
        <f t="shared" si="18"/>
        <v>25.487425334706487</v>
      </c>
      <c r="CF33" s="54"/>
      <c r="CG33" s="40">
        <f t="shared" si="19"/>
        <v>26.237789104550643</v>
      </c>
      <c r="CH33" s="53">
        <f t="shared" si="20"/>
        <v>85.74440883840079</v>
      </c>
      <c r="CI33" s="51">
        <v>0</v>
      </c>
      <c r="CJ33" s="47">
        <f t="shared" si="21"/>
        <v>4979.179999999999</v>
      </c>
      <c r="CK33" s="47">
        <f t="shared" si="22"/>
        <v>4979.179999999999</v>
      </c>
      <c r="CL33" s="47">
        <f t="shared" si="23"/>
        <v>1651.76</v>
      </c>
      <c r="CM33" s="47">
        <f t="shared" si="24"/>
        <v>1651.76</v>
      </c>
      <c r="CN33" s="47">
        <f t="shared" si="25"/>
        <v>686</v>
      </c>
      <c r="CO33" s="47">
        <f t="shared" si="26"/>
        <v>0</v>
      </c>
      <c r="CP33" s="47">
        <f t="shared" si="27"/>
        <v>965.76</v>
      </c>
      <c r="CQ33" s="47">
        <f t="shared" si="28"/>
        <v>25541.837</v>
      </c>
      <c r="CR33" s="47">
        <f t="shared" si="29"/>
        <v>25541.837</v>
      </c>
      <c r="CS33" s="47">
        <f t="shared" si="30"/>
        <v>24599.102</v>
      </c>
      <c r="CT33" s="47">
        <f t="shared" si="31"/>
        <v>942.735</v>
      </c>
      <c r="CU33" s="47">
        <f t="shared" si="32"/>
        <v>0</v>
      </c>
      <c r="CV33" s="47">
        <f t="shared" si="33"/>
        <v>0</v>
      </c>
      <c r="CW33" s="47">
        <f t="shared" si="34"/>
        <v>0</v>
      </c>
      <c r="CX33" s="47">
        <f t="shared" si="35"/>
        <v>0</v>
      </c>
      <c r="CY33" s="47">
        <f t="shared" si="36"/>
        <v>0</v>
      </c>
      <c r="CZ33" s="47">
        <f t="shared" si="37"/>
        <v>0</v>
      </c>
      <c r="DA33" s="47">
        <f t="shared" si="38"/>
        <v>0</v>
      </c>
      <c r="DB33" s="47">
        <f t="shared" si="39"/>
        <v>0</v>
      </c>
      <c r="DC33" s="47">
        <f t="shared" si="40"/>
        <v>32172.777</v>
      </c>
      <c r="DD33" s="47">
        <f t="shared" si="50"/>
        <v>32172.777</v>
      </c>
    </row>
    <row r="34" spans="1:108" s="99" customFormat="1" ht="13.5" customHeight="1">
      <c r="A34" s="98">
        <v>27</v>
      </c>
      <c r="B34" s="99">
        <v>24</v>
      </c>
      <c r="C34" s="100" t="s">
        <v>23</v>
      </c>
      <c r="D34" s="77">
        <f t="shared" si="58"/>
        <v>17486</v>
      </c>
      <c r="E34" s="77">
        <v>74</v>
      </c>
      <c r="F34" s="91">
        <v>17412</v>
      </c>
      <c r="G34" s="101">
        <f t="shared" si="41"/>
        <v>15504</v>
      </c>
      <c r="H34" s="102">
        <f t="shared" si="3"/>
        <v>88.66521788859659</v>
      </c>
      <c r="I34" s="101">
        <f t="shared" si="57"/>
        <v>15434</v>
      </c>
      <c r="J34" s="102">
        <f t="shared" si="5"/>
        <v>88.64001837813002</v>
      </c>
      <c r="K34" s="101">
        <v>15504</v>
      </c>
      <c r="L34" s="101">
        <v>15434</v>
      </c>
      <c r="M34" s="101">
        <v>0</v>
      </c>
      <c r="N34" s="101">
        <v>0</v>
      </c>
      <c r="O34" s="59">
        <f t="shared" si="59"/>
        <v>6470</v>
      </c>
      <c r="P34" s="59">
        <v>100</v>
      </c>
      <c r="Q34" s="94">
        <v>6370</v>
      </c>
      <c r="R34" s="101">
        <v>5126</v>
      </c>
      <c r="S34" s="103">
        <f t="shared" si="7"/>
        <v>79.22720247295209</v>
      </c>
      <c r="T34" s="101">
        <v>4876</v>
      </c>
      <c r="U34" s="103">
        <f t="shared" si="8"/>
        <v>76.54631083202513</v>
      </c>
      <c r="V34" s="59">
        <f t="shared" si="60"/>
        <v>20296</v>
      </c>
      <c r="W34" s="59">
        <v>0</v>
      </c>
      <c r="X34" s="94">
        <v>20296</v>
      </c>
      <c r="Y34" s="101">
        <v>14840</v>
      </c>
      <c r="Z34" s="103">
        <f t="shared" si="54"/>
        <v>73.11785573512022</v>
      </c>
      <c r="AA34" s="101">
        <v>14840</v>
      </c>
      <c r="AB34" s="103">
        <f t="shared" si="55"/>
        <v>73.11785573512022</v>
      </c>
      <c r="AC34" s="101">
        <v>0</v>
      </c>
      <c r="AD34" s="59">
        <v>11826</v>
      </c>
      <c r="AE34" s="101">
        <v>7623</v>
      </c>
      <c r="AF34" s="103">
        <f t="shared" si="63"/>
        <v>64.45966514459666</v>
      </c>
      <c r="AG34" s="59">
        <f t="shared" si="61"/>
        <v>530</v>
      </c>
      <c r="AH34" s="59">
        <v>0</v>
      </c>
      <c r="AI34" s="94">
        <v>530</v>
      </c>
      <c r="AJ34" s="101">
        <v>3644</v>
      </c>
      <c r="AK34" s="103">
        <f t="shared" si="44"/>
        <v>687.5471698113207</v>
      </c>
      <c r="AL34" s="101">
        <v>3644</v>
      </c>
      <c r="AM34" s="103">
        <f t="shared" si="56"/>
        <v>687.5471698113207</v>
      </c>
      <c r="AN34" s="48">
        <v>0</v>
      </c>
      <c r="AO34" s="48"/>
      <c r="AP34" s="110"/>
      <c r="AQ34" s="101">
        <v>0</v>
      </c>
      <c r="AR34" s="53">
        <v>0</v>
      </c>
      <c r="AS34" s="101">
        <v>0</v>
      </c>
      <c r="AT34" s="53">
        <v>0</v>
      </c>
      <c r="AU34" s="59">
        <f t="shared" si="62"/>
        <v>110045</v>
      </c>
      <c r="AV34" s="59">
        <v>0</v>
      </c>
      <c r="AW34" s="94">
        <v>110045</v>
      </c>
      <c r="AX34" s="101">
        <v>97833</v>
      </c>
      <c r="AY34" s="103">
        <f t="shared" si="45"/>
        <v>88.90272161388523</v>
      </c>
      <c r="AZ34" s="101">
        <v>97833</v>
      </c>
      <c r="BA34" s="103">
        <f t="shared" si="46"/>
        <v>88.90272161388523</v>
      </c>
      <c r="BB34" s="101">
        <v>97833</v>
      </c>
      <c r="BC34" s="41">
        <f t="shared" si="12"/>
        <v>0</v>
      </c>
      <c r="BD34" s="101">
        <v>97833</v>
      </c>
      <c r="BE34" s="101">
        <v>97833</v>
      </c>
      <c r="BF34" s="43">
        <f t="shared" si="13"/>
        <v>83158.05</v>
      </c>
      <c r="BG34" s="41">
        <f t="shared" si="14"/>
        <v>83158.05</v>
      </c>
      <c r="BH34" s="43">
        <f t="shared" si="15"/>
        <v>83158.05</v>
      </c>
      <c r="BI34" s="43">
        <f t="shared" si="16"/>
        <v>0</v>
      </c>
      <c r="BJ34" s="101">
        <v>0</v>
      </c>
      <c r="BK34" s="101">
        <v>0</v>
      </c>
      <c r="BL34" s="101">
        <v>0</v>
      </c>
      <c r="BM34" s="48">
        <v>0</v>
      </c>
      <c r="BN34" s="48">
        <v>0</v>
      </c>
      <c r="BO34" s="101">
        <v>0</v>
      </c>
      <c r="BP34" s="53">
        <v>0</v>
      </c>
      <c r="BQ34" s="101">
        <v>0</v>
      </c>
      <c r="BR34" s="53">
        <v>0</v>
      </c>
      <c r="BS34" s="101">
        <v>0</v>
      </c>
      <c r="BT34" s="59">
        <f t="shared" si="17"/>
        <v>7998</v>
      </c>
      <c r="BU34" s="59">
        <v>290</v>
      </c>
      <c r="BV34" s="94">
        <v>7708</v>
      </c>
      <c r="BW34" s="101">
        <v>5444</v>
      </c>
      <c r="BX34" s="103">
        <f t="shared" si="48"/>
        <v>68.06701675418854</v>
      </c>
      <c r="BY34" s="101">
        <v>5344</v>
      </c>
      <c r="BZ34" s="102">
        <f t="shared" si="49"/>
        <v>69.330565646082</v>
      </c>
      <c r="CA34" s="59">
        <v>9550</v>
      </c>
      <c r="CB34" s="59">
        <v>0</v>
      </c>
      <c r="CC34" s="94">
        <v>9354</v>
      </c>
      <c r="CD34" s="59">
        <v>34.4</v>
      </c>
      <c r="CE34" s="104">
        <f t="shared" si="18"/>
        <v>28.130168586387434</v>
      </c>
      <c r="CF34" s="54"/>
      <c r="CG34" s="105">
        <f t="shared" si="19"/>
        <v>28.59398225358136</v>
      </c>
      <c r="CH34" s="103">
        <f t="shared" si="20"/>
        <v>83.12204143482953</v>
      </c>
      <c r="CI34" s="101">
        <v>1</v>
      </c>
      <c r="CJ34" s="104">
        <f t="shared" si="21"/>
        <v>2409.22</v>
      </c>
      <c r="CK34" s="104">
        <f t="shared" si="22"/>
        <v>2291.72</v>
      </c>
      <c r="CL34" s="104">
        <f t="shared" si="23"/>
        <v>5358.64</v>
      </c>
      <c r="CM34" s="104">
        <f t="shared" si="24"/>
        <v>5358.64</v>
      </c>
      <c r="CN34" s="104">
        <f t="shared" si="25"/>
        <v>3049.2000000000003</v>
      </c>
      <c r="CO34" s="104">
        <f t="shared" si="26"/>
        <v>0</v>
      </c>
      <c r="CP34" s="104">
        <f t="shared" si="27"/>
        <v>2309.44</v>
      </c>
      <c r="CQ34" s="104">
        <f t="shared" si="28"/>
        <v>18294.771</v>
      </c>
      <c r="CR34" s="104">
        <f t="shared" si="29"/>
        <v>18294.771</v>
      </c>
      <c r="CS34" s="104">
        <f t="shared" si="30"/>
        <v>18294.771</v>
      </c>
      <c r="CT34" s="104">
        <f t="shared" si="31"/>
        <v>0</v>
      </c>
      <c r="CU34" s="104">
        <f t="shared" si="32"/>
        <v>0</v>
      </c>
      <c r="CV34" s="104">
        <f t="shared" si="33"/>
        <v>0</v>
      </c>
      <c r="CW34" s="104">
        <f t="shared" si="34"/>
        <v>0</v>
      </c>
      <c r="CX34" s="104">
        <f t="shared" si="35"/>
        <v>0</v>
      </c>
      <c r="CY34" s="104">
        <f t="shared" si="36"/>
        <v>801.68</v>
      </c>
      <c r="CZ34" s="104">
        <f t="shared" si="37"/>
        <v>801.68</v>
      </c>
      <c r="DA34" s="104">
        <f t="shared" si="38"/>
        <v>0</v>
      </c>
      <c r="DB34" s="104">
        <f t="shared" si="39"/>
        <v>0</v>
      </c>
      <c r="DC34" s="104">
        <f t="shared" si="40"/>
        <v>26864.311</v>
      </c>
      <c r="DD34" s="104">
        <f t="shared" si="50"/>
        <v>26746.811</v>
      </c>
    </row>
    <row r="35" spans="1:108" s="99" customFormat="1" ht="13.5" customHeight="1">
      <c r="A35" s="98">
        <v>31</v>
      </c>
      <c r="B35" s="99">
        <v>25</v>
      </c>
      <c r="C35" s="100" t="s">
        <v>24</v>
      </c>
      <c r="D35" s="77">
        <f t="shared" si="58"/>
        <v>5276</v>
      </c>
      <c r="E35" s="77">
        <v>0</v>
      </c>
      <c r="F35" s="91">
        <v>5276</v>
      </c>
      <c r="G35" s="101">
        <f t="shared" si="41"/>
        <v>2164</v>
      </c>
      <c r="H35" s="102">
        <f t="shared" si="3"/>
        <v>41.015921152388174</v>
      </c>
      <c r="I35" s="101">
        <f t="shared" si="57"/>
        <v>2164</v>
      </c>
      <c r="J35" s="102">
        <f t="shared" si="5"/>
        <v>41.015921152388174</v>
      </c>
      <c r="K35" s="101">
        <v>2164</v>
      </c>
      <c r="L35" s="101">
        <v>2164</v>
      </c>
      <c r="M35" s="101">
        <v>0</v>
      </c>
      <c r="N35" s="101">
        <v>0</v>
      </c>
      <c r="O35" s="59">
        <f t="shared" si="59"/>
        <v>1972</v>
      </c>
      <c r="P35" s="59">
        <v>0</v>
      </c>
      <c r="Q35" s="94">
        <v>1972</v>
      </c>
      <c r="R35" s="101">
        <v>1730</v>
      </c>
      <c r="S35" s="103">
        <f t="shared" si="7"/>
        <v>87.72819472616634</v>
      </c>
      <c r="T35" s="101">
        <v>1730</v>
      </c>
      <c r="U35" s="103">
        <f t="shared" si="8"/>
        <v>87.72819472616634</v>
      </c>
      <c r="V35" s="59">
        <f t="shared" si="60"/>
        <v>9350</v>
      </c>
      <c r="W35" s="59">
        <v>0</v>
      </c>
      <c r="X35" s="94">
        <v>9350</v>
      </c>
      <c r="Y35" s="101">
        <v>2475</v>
      </c>
      <c r="Z35" s="103">
        <f t="shared" si="54"/>
        <v>26.47058823529412</v>
      </c>
      <c r="AA35" s="101">
        <v>2475</v>
      </c>
      <c r="AB35" s="103">
        <f t="shared" si="55"/>
        <v>26.47058823529412</v>
      </c>
      <c r="AC35" s="101">
        <v>2475</v>
      </c>
      <c r="AD35" s="59">
        <v>3350</v>
      </c>
      <c r="AE35" s="101">
        <v>0</v>
      </c>
      <c r="AF35" s="103">
        <f t="shared" si="63"/>
        <v>0</v>
      </c>
      <c r="AG35" s="59">
        <f t="shared" si="61"/>
        <v>200</v>
      </c>
      <c r="AH35" s="59">
        <v>0</v>
      </c>
      <c r="AI35" s="94">
        <v>200</v>
      </c>
      <c r="AJ35" s="101">
        <v>0</v>
      </c>
      <c r="AK35" s="103">
        <f t="shared" si="44"/>
        <v>0</v>
      </c>
      <c r="AL35" s="101">
        <v>0</v>
      </c>
      <c r="AM35" s="103">
        <f t="shared" si="56"/>
        <v>0</v>
      </c>
      <c r="AN35" s="48">
        <v>0</v>
      </c>
      <c r="AO35" s="48"/>
      <c r="AP35" s="110"/>
      <c r="AQ35" s="101">
        <v>0</v>
      </c>
      <c r="AR35" s="53">
        <v>0</v>
      </c>
      <c r="AS35" s="101">
        <v>0</v>
      </c>
      <c r="AT35" s="53">
        <v>0</v>
      </c>
      <c r="AU35" s="59">
        <f t="shared" si="62"/>
        <v>11638</v>
      </c>
      <c r="AV35" s="59">
        <v>0</v>
      </c>
      <c r="AW35" s="94">
        <v>11638</v>
      </c>
      <c r="AX35" s="101">
        <v>4700</v>
      </c>
      <c r="AY35" s="103">
        <f t="shared" si="45"/>
        <v>40.38494586698745</v>
      </c>
      <c r="AZ35" s="101">
        <v>4700</v>
      </c>
      <c r="BA35" s="103">
        <f t="shared" si="46"/>
        <v>40.38494586698745</v>
      </c>
      <c r="BB35" s="101">
        <v>1600</v>
      </c>
      <c r="BC35" s="41">
        <f t="shared" si="12"/>
        <v>3100</v>
      </c>
      <c r="BD35" s="101">
        <v>3000</v>
      </c>
      <c r="BE35" s="101">
        <v>3000</v>
      </c>
      <c r="BF35" s="43">
        <f t="shared" si="13"/>
        <v>3685</v>
      </c>
      <c r="BG35" s="41">
        <f t="shared" si="14"/>
        <v>3685</v>
      </c>
      <c r="BH35" s="43">
        <f t="shared" si="15"/>
        <v>1360</v>
      </c>
      <c r="BI35" s="43">
        <f t="shared" si="16"/>
        <v>2325</v>
      </c>
      <c r="BJ35" s="101">
        <v>0</v>
      </c>
      <c r="BK35" s="101">
        <v>0</v>
      </c>
      <c r="BL35" s="101">
        <v>0</v>
      </c>
      <c r="BM35" s="48">
        <v>0</v>
      </c>
      <c r="BN35" s="48">
        <v>0</v>
      </c>
      <c r="BO35" s="51">
        <v>0</v>
      </c>
      <c r="BP35" s="53">
        <v>0</v>
      </c>
      <c r="BQ35" s="51">
        <v>0</v>
      </c>
      <c r="BR35" s="53">
        <v>0</v>
      </c>
      <c r="BS35" s="51">
        <v>0</v>
      </c>
      <c r="BT35" s="59">
        <f t="shared" si="17"/>
        <v>787</v>
      </c>
      <c r="BU35" s="59">
        <v>0</v>
      </c>
      <c r="BV35" s="94">
        <v>787</v>
      </c>
      <c r="BW35" s="101">
        <v>0</v>
      </c>
      <c r="BX35" s="103">
        <f t="shared" si="48"/>
        <v>0</v>
      </c>
      <c r="BY35" s="101">
        <v>0</v>
      </c>
      <c r="BZ35" s="102">
        <f t="shared" si="49"/>
        <v>0</v>
      </c>
      <c r="CA35" s="59">
        <v>1662</v>
      </c>
      <c r="CB35" s="59">
        <v>88</v>
      </c>
      <c r="CC35" s="94">
        <v>1527</v>
      </c>
      <c r="CD35" s="59">
        <v>33.5</v>
      </c>
      <c r="CE35" s="104">
        <f t="shared" si="18"/>
        <v>14.580625752105899</v>
      </c>
      <c r="CF35" s="54"/>
      <c r="CG35" s="105">
        <f t="shared" si="19"/>
        <v>15.86967910936477</v>
      </c>
      <c r="CH35" s="103">
        <f t="shared" si="20"/>
        <v>47.37217644586498</v>
      </c>
      <c r="CI35" s="101">
        <v>0</v>
      </c>
      <c r="CJ35" s="104">
        <f t="shared" si="21"/>
        <v>813.0999999999999</v>
      </c>
      <c r="CK35" s="104">
        <f t="shared" si="22"/>
        <v>813.0999999999999</v>
      </c>
      <c r="CL35" s="104">
        <f t="shared" si="23"/>
        <v>915.75</v>
      </c>
      <c r="CM35" s="104">
        <f t="shared" si="24"/>
        <v>915.75</v>
      </c>
      <c r="CN35" s="104">
        <f t="shared" si="25"/>
        <v>0</v>
      </c>
      <c r="CO35" s="104">
        <f t="shared" si="26"/>
        <v>915.75</v>
      </c>
      <c r="CP35" s="104">
        <f t="shared" si="27"/>
        <v>0</v>
      </c>
      <c r="CQ35" s="104">
        <f t="shared" si="28"/>
        <v>694.45</v>
      </c>
      <c r="CR35" s="104">
        <f t="shared" si="29"/>
        <v>694.45</v>
      </c>
      <c r="CS35" s="104">
        <f t="shared" si="30"/>
        <v>299.2</v>
      </c>
      <c r="CT35" s="104">
        <f t="shared" si="31"/>
        <v>395.25</v>
      </c>
      <c r="CU35" s="104">
        <f t="shared" si="32"/>
        <v>0</v>
      </c>
      <c r="CV35" s="104">
        <f t="shared" si="33"/>
        <v>0</v>
      </c>
      <c r="CW35" s="104">
        <f t="shared" si="34"/>
        <v>0</v>
      </c>
      <c r="CX35" s="104">
        <f t="shared" si="35"/>
        <v>0</v>
      </c>
      <c r="CY35" s="104">
        <f t="shared" si="36"/>
        <v>0</v>
      </c>
      <c r="CZ35" s="104">
        <f t="shared" si="37"/>
        <v>0</v>
      </c>
      <c r="DA35" s="104">
        <f t="shared" si="38"/>
        <v>0</v>
      </c>
      <c r="DB35" s="104">
        <f t="shared" si="39"/>
        <v>0</v>
      </c>
      <c r="DC35" s="104">
        <f t="shared" si="40"/>
        <v>2423.3</v>
      </c>
      <c r="DD35" s="104">
        <f t="shared" si="50"/>
        <v>2423.3</v>
      </c>
    </row>
    <row r="36" spans="1:108" s="113" customFormat="1" ht="13.5" customHeight="1">
      <c r="A36" s="19">
        <v>35</v>
      </c>
      <c r="B36" s="113">
        <v>26</v>
      </c>
      <c r="C36" s="114" t="s">
        <v>25</v>
      </c>
      <c r="D36" s="115">
        <f t="shared" si="58"/>
        <v>18189</v>
      </c>
      <c r="E36" s="115">
        <v>798</v>
      </c>
      <c r="F36" s="125">
        <v>17391</v>
      </c>
      <c r="G36" s="116">
        <f t="shared" si="41"/>
        <v>17924</v>
      </c>
      <c r="H36" s="117">
        <f t="shared" si="3"/>
        <v>98.54307548518335</v>
      </c>
      <c r="I36" s="116">
        <f t="shared" si="57"/>
        <v>17488</v>
      </c>
      <c r="J36" s="117">
        <f t="shared" si="5"/>
        <v>100.55775976079582</v>
      </c>
      <c r="K36" s="116">
        <v>17924</v>
      </c>
      <c r="L36" s="116">
        <v>17488</v>
      </c>
      <c r="M36" s="116">
        <v>0</v>
      </c>
      <c r="N36" s="116">
        <v>0</v>
      </c>
      <c r="O36" s="118">
        <f t="shared" si="59"/>
        <v>10904</v>
      </c>
      <c r="P36" s="118">
        <v>304</v>
      </c>
      <c r="Q36" s="126">
        <v>10600</v>
      </c>
      <c r="R36" s="116">
        <v>17924</v>
      </c>
      <c r="S36" s="119">
        <f t="shared" si="7"/>
        <v>164.38004402054293</v>
      </c>
      <c r="T36" s="116">
        <v>17488</v>
      </c>
      <c r="U36" s="119">
        <f t="shared" si="8"/>
        <v>164.9811320754717</v>
      </c>
      <c r="V36" s="118">
        <f t="shared" si="60"/>
        <v>21774</v>
      </c>
      <c r="W36" s="118">
        <v>0</v>
      </c>
      <c r="X36" s="126">
        <v>21774</v>
      </c>
      <c r="Y36" s="116">
        <v>24354</v>
      </c>
      <c r="Z36" s="119">
        <f t="shared" si="54"/>
        <v>111.8489942132819</v>
      </c>
      <c r="AA36" s="116">
        <v>24354</v>
      </c>
      <c r="AB36" s="119">
        <f t="shared" si="55"/>
        <v>111.8489942132819</v>
      </c>
      <c r="AC36" s="116">
        <v>0</v>
      </c>
      <c r="AD36" s="118">
        <v>6448</v>
      </c>
      <c r="AE36" s="116">
        <v>0</v>
      </c>
      <c r="AF36" s="119">
        <f t="shared" si="63"/>
        <v>0</v>
      </c>
      <c r="AG36" s="118">
        <f t="shared" si="61"/>
        <v>4190</v>
      </c>
      <c r="AH36" s="118">
        <v>0</v>
      </c>
      <c r="AI36" s="126">
        <v>4190</v>
      </c>
      <c r="AJ36" s="116">
        <v>0</v>
      </c>
      <c r="AK36" s="119">
        <f t="shared" si="44"/>
        <v>0</v>
      </c>
      <c r="AL36" s="116">
        <v>0</v>
      </c>
      <c r="AM36" s="119">
        <f t="shared" si="56"/>
        <v>0</v>
      </c>
      <c r="AN36" s="120">
        <v>0</v>
      </c>
      <c r="AO36" s="120"/>
      <c r="AP36" s="127"/>
      <c r="AQ36" s="116">
        <v>0</v>
      </c>
      <c r="AR36" s="53">
        <v>0</v>
      </c>
      <c r="AS36" s="116">
        <v>0</v>
      </c>
      <c r="AT36" s="53">
        <v>0</v>
      </c>
      <c r="AU36" s="118">
        <f t="shared" si="62"/>
        <v>76091</v>
      </c>
      <c r="AV36" s="118">
        <v>0</v>
      </c>
      <c r="AW36" s="126">
        <v>76091</v>
      </c>
      <c r="AX36" s="116">
        <v>76091</v>
      </c>
      <c r="AY36" s="119">
        <f t="shared" si="45"/>
        <v>100</v>
      </c>
      <c r="AZ36" s="116">
        <v>76091</v>
      </c>
      <c r="BA36" s="119">
        <f t="shared" si="46"/>
        <v>100</v>
      </c>
      <c r="BB36" s="116">
        <v>72106</v>
      </c>
      <c r="BC36" s="121">
        <f t="shared" si="12"/>
        <v>3985</v>
      </c>
      <c r="BD36" s="116">
        <v>72106</v>
      </c>
      <c r="BE36" s="116">
        <v>72106</v>
      </c>
      <c r="BF36" s="122">
        <f t="shared" si="13"/>
        <v>64278.85</v>
      </c>
      <c r="BG36" s="121">
        <f t="shared" si="14"/>
        <v>64278.85</v>
      </c>
      <c r="BH36" s="122">
        <f t="shared" si="15"/>
        <v>61290.1</v>
      </c>
      <c r="BI36" s="122">
        <f t="shared" si="16"/>
        <v>2988.75</v>
      </c>
      <c r="BJ36" s="116">
        <v>0</v>
      </c>
      <c r="BK36" s="116">
        <v>0</v>
      </c>
      <c r="BL36" s="116">
        <v>0</v>
      </c>
      <c r="BM36" s="120">
        <v>0</v>
      </c>
      <c r="BN36" s="120">
        <v>0</v>
      </c>
      <c r="BO36" s="116">
        <v>0</v>
      </c>
      <c r="BP36" s="53">
        <v>0</v>
      </c>
      <c r="BQ36" s="116">
        <v>0</v>
      </c>
      <c r="BR36" s="53">
        <v>0</v>
      </c>
      <c r="BS36" s="116">
        <v>0</v>
      </c>
      <c r="BT36" s="118">
        <f t="shared" si="17"/>
        <v>15455</v>
      </c>
      <c r="BU36" s="118">
        <v>183</v>
      </c>
      <c r="BV36" s="129">
        <v>15272</v>
      </c>
      <c r="BW36" s="116">
        <v>7305</v>
      </c>
      <c r="BX36" s="119">
        <f t="shared" si="48"/>
        <v>47.266256874797804</v>
      </c>
      <c r="BY36" s="116">
        <v>7305</v>
      </c>
      <c r="BZ36" s="117">
        <f t="shared" si="49"/>
        <v>47.83263488737559</v>
      </c>
      <c r="CA36" s="118">
        <v>7837</v>
      </c>
      <c r="CB36" s="118">
        <v>76</v>
      </c>
      <c r="CC36" s="126">
        <v>7471</v>
      </c>
      <c r="CD36" s="118">
        <v>34.8</v>
      </c>
      <c r="CE36" s="123">
        <f t="shared" si="18"/>
        <v>38.54723682531581</v>
      </c>
      <c r="CF36" s="128"/>
      <c r="CG36" s="124">
        <f t="shared" si="19"/>
        <v>40.161356578771255</v>
      </c>
      <c r="CH36" s="119">
        <f t="shared" si="20"/>
        <v>115.40619706543464</v>
      </c>
      <c r="CI36" s="116">
        <v>0</v>
      </c>
      <c r="CJ36" s="123">
        <f t="shared" si="21"/>
        <v>8424.279999999999</v>
      </c>
      <c r="CK36" s="123">
        <f t="shared" si="22"/>
        <v>8219.359999999999</v>
      </c>
      <c r="CL36" s="123">
        <f t="shared" si="23"/>
        <v>7793.28</v>
      </c>
      <c r="CM36" s="123">
        <f t="shared" si="24"/>
        <v>7793.28</v>
      </c>
      <c r="CN36" s="123">
        <f t="shared" si="25"/>
        <v>0</v>
      </c>
      <c r="CO36" s="123">
        <f t="shared" si="26"/>
        <v>0</v>
      </c>
      <c r="CP36" s="123">
        <f t="shared" si="27"/>
        <v>7793.28</v>
      </c>
      <c r="CQ36" s="123">
        <f t="shared" si="28"/>
        <v>13991.9095</v>
      </c>
      <c r="CR36" s="123">
        <f t="shared" si="29"/>
        <v>13991.9095</v>
      </c>
      <c r="CS36" s="123">
        <f t="shared" si="30"/>
        <v>13483.822</v>
      </c>
      <c r="CT36" s="123">
        <f t="shared" si="31"/>
        <v>508.08750000000003</v>
      </c>
      <c r="CU36" s="123">
        <f t="shared" si="32"/>
        <v>0</v>
      </c>
      <c r="CV36" s="123">
        <f t="shared" si="33"/>
        <v>0</v>
      </c>
      <c r="CW36" s="123">
        <f t="shared" si="34"/>
        <v>0</v>
      </c>
      <c r="CX36" s="123">
        <f t="shared" si="35"/>
        <v>0</v>
      </c>
      <c r="CY36" s="123">
        <f t="shared" si="36"/>
        <v>0</v>
      </c>
      <c r="CZ36" s="123">
        <f t="shared" si="37"/>
        <v>0</v>
      </c>
      <c r="DA36" s="123">
        <f t="shared" si="38"/>
        <v>0</v>
      </c>
      <c r="DB36" s="123">
        <f t="shared" si="39"/>
        <v>0</v>
      </c>
      <c r="DC36" s="123">
        <f t="shared" si="40"/>
        <v>30209.4695</v>
      </c>
      <c r="DD36" s="123">
        <f t="shared" si="50"/>
        <v>30004.5495</v>
      </c>
    </row>
    <row r="37" spans="1:108" s="2" customFormat="1" ht="13.5" customHeight="1">
      <c r="A37" s="19">
        <v>37</v>
      </c>
      <c r="B37" s="2">
        <v>27</v>
      </c>
      <c r="C37" s="61" t="s">
        <v>26</v>
      </c>
      <c r="D37" s="77">
        <f t="shared" si="58"/>
        <v>8342</v>
      </c>
      <c r="E37" s="77">
        <v>0</v>
      </c>
      <c r="F37" s="91">
        <v>8342</v>
      </c>
      <c r="G37" s="51">
        <f t="shared" si="41"/>
        <v>4730</v>
      </c>
      <c r="H37" s="49">
        <f t="shared" si="3"/>
        <v>56.70103092783505</v>
      </c>
      <c r="I37" s="51">
        <f t="shared" si="57"/>
        <v>4730</v>
      </c>
      <c r="J37" s="49">
        <f t="shared" si="5"/>
        <v>56.70103092783505</v>
      </c>
      <c r="K37" s="51">
        <v>4730</v>
      </c>
      <c r="L37" s="51">
        <v>4730</v>
      </c>
      <c r="M37" s="51">
        <v>0</v>
      </c>
      <c r="N37" s="51">
        <v>0</v>
      </c>
      <c r="O37" s="59">
        <f t="shared" si="59"/>
        <v>1900</v>
      </c>
      <c r="P37" s="59">
        <v>0</v>
      </c>
      <c r="Q37" s="94">
        <v>1900</v>
      </c>
      <c r="R37" s="51">
        <v>1980</v>
      </c>
      <c r="S37" s="53">
        <f t="shared" si="7"/>
        <v>104.21052631578947</v>
      </c>
      <c r="T37" s="51">
        <v>1980</v>
      </c>
      <c r="U37" s="53">
        <f t="shared" si="8"/>
        <v>104.21052631578947</v>
      </c>
      <c r="V37" s="59">
        <f t="shared" si="60"/>
        <v>3000</v>
      </c>
      <c r="W37" s="59">
        <v>0</v>
      </c>
      <c r="X37" s="94">
        <v>3000</v>
      </c>
      <c r="Y37" s="51">
        <v>2300</v>
      </c>
      <c r="Z37" s="53">
        <f t="shared" si="54"/>
        <v>76.66666666666667</v>
      </c>
      <c r="AA37" s="51">
        <v>2300</v>
      </c>
      <c r="AB37" s="53">
        <f t="shared" si="55"/>
        <v>76.66666666666667</v>
      </c>
      <c r="AC37" s="51">
        <v>0</v>
      </c>
      <c r="AD37" s="59">
        <v>3000</v>
      </c>
      <c r="AE37" s="51">
        <v>2300</v>
      </c>
      <c r="AF37" s="53">
        <f t="shared" si="63"/>
        <v>76.66666666666667</v>
      </c>
      <c r="AG37" s="59">
        <f t="shared" si="61"/>
        <v>900</v>
      </c>
      <c r="AH37" s="59">
        <v>0</v>
      </c>
      <c r="AI37" s="94">
        <v>900</v>
      </c>
      <c r="AJ37" s="51">
        <v>1022</v>
      </c>
      <c r="AK37" s="53">
        <f t="shared" si="44"/>
        <v>113.55555555555557</v>
      </c>
      <c r="AL37" s="51">
        <v>1022</v>
      </c>
      <c r="AM37" s="53">
        <f t="shared" si="56"/>
        <v>113.55555555555557</v>
      </c>
      <c r="AN37" s="48">
        <v>0</v>
      </c>
      <c r="AO37" s="48"/>
      <c r="AP37" s="110"/>
      <c r="AQ37" s="51">
        <v>0</v>
      </c>
      <c r="AR37" s="53">
        <v>0</v>
      </c>
      <c r="AS37" s="51">
        <v>0</v>
      </c>
      <c r="AT37" s="53">
        <v>0</v>
      </c>
      <c r="AU37" s="59">
        <f t="shared" si="62"/>
        <v>32000</v>
      </c>
      <c r="AV37" s="59">
        <v>0</v>
      </c>
      <c r="AW37" s="94">
        <v>32000</v>
      </c>
      <c r="AX37" s="51">
        <v>31906</v>
      </c>
      <c r="AY37" s="53">
        <f t="shared" si="45"/>
        <v>99.70625</v>
      </c>
      <c r="AZ37" s="51">
        <v>31906</v>
      </c>
      <c r="BA37" s="53">
        <f t="shared" si="46"/>
        <v>99.70625</v>
      </c>
      <c r="BB37" s="51">
        <v>26667</v>
      </c>
      <c r="BC37" s="41">
        <f t="shared" si="12"/>
        <v>5239</v>
      </c>
      <c r="BD37" s="51">
        <v>29239</v>
      </c>
      <c r="BE37" s="51">
        <v>31906</v>
      </c>
      <c r="BF37" s="43">
        <f t="shared" si="13"/>
        <v>26596.2</v>
      </c>
      <c r="BG37" s="41">
        <f t="shared" si="14"/>
        <v>26596.2</v>
      </c>
      <c r="BH37" s="43">
        <f t="shared" si="15"/>
        <v>22666.95</v>
      </c>
      <c r="BI37" s="43">
        <f t="shared" si="16"/>
        <v>3929.25</v>
      </c>
      <c r="BJ37" s="51">
        <v>0</v>
      </c>
      <c r="BK37" s="51">
        <v>0</v>
      </c>
      <c r="BL37" s="51">
        <v>0</v>
      </c>
      <c r="BM37" s="48">
        <v>0</v>
      </c>
      <c r="BN37" s="48">
        <v>0</v>
      </c>
      <c r="BO37" s="51">
        <v>0</v>
      </c>
      <c r="BP37" s="53">
        <v>0</v>
      </c>
      <c r="BQ37" s="51">
        <v>0</v>
      </c>
      <c r="BR37" s="53">
        <v>0</v>
      </c>
      <c r="BS37" s="51">
        <v>1</v>
      </c>
      <c r="BT37" s="59">
        <f t="shared" si="17"/>
        <v>2700</v>
      </c>
      <c r="BU37" s="59">
        <v>0</v>
      </c>
      <c r="BV37" s="94">
        <v>2700</v>
      </c>
      <c r="BW37" s="51">
        <v>2303</v>
      </c>
      <c r="BX37" s="53">
        <f t="shared" si="48"/>
        <v>85.29629629629629</v>
      </c>
      <c r="BY37" s="51">
        <v>2303</v>
      </c>
      <c r="BZ37" s="49">
        <f t="shared" si="49"/>
        <v>85.29629629629629</v>
      </c>
      <c r="CA37" s="59">
        <v>2763</v>
      </c>
      <c r="CB37" s="59">
        <v>0</v>
      </c>
      <c r="CC37" s="94">
        <v>2501</v>
      </c>
      <c r="CD37" s="59">
        <v>30.2</v>
      </c>
      <c r="CE37" s="47">
        <f t="shared" si="18"/>
        <v>27.977348896127396</v>
      </c>
      <c r="CF37" s="54"/>
      <c r="CG37" s="40">
        <f t="shared" si="19"/>
        <v>30.90820271891243</v>
      </c>
      <c r="CH37" s="53">
        <f t="shared" si="20"/>
        <v>102.34504211560407</v>
      </c>
      <c r="CI37" s="51">
        <v>0</v>
      </c>
      <c r="CJ37" s="47">
        <f t="shared" si="21"/>
        <v>930.5999999999999</v>
      </c>
      <c r="CK37" s="47">
        <f t="shared" si="22"/>
        <v>930.5999999999999</v>
      </c>
      <c r="CL37" s="47">
        <f t="shared" si="23"/>
        <v>920</v>
      </c>
      <c r="CM37" s="47">
        <f t="shared" si="24"/>
        <v>920</v>
      </c>
      <c r="CN37" s="47">
        <f t="shared" si="25"/>
        <v>920</v>
      </c>
      <c r="CO37" s="47">
        <f t="shared" si="26"/>
        <v>0</v>
      </c>
      <c r="CP37" s="47">
        <f t="shared" si="27"/>
        <v>0</v>
      </c>
      <c r="CQ37" s="47">
        <f t="shared" si="28"/>
        <v>5654.7015</v>
      </c>
      <c r="CR37" s="47">
        <f t="shared" si="29"/>
        <v>5654.7015</v>
      </c>
      <c r="CS37" s="47">
        <f t="shared" si="30"/>
        <v>4986.729</v>
      </c>
      <c r="CT37" s="47">
        <f t="shared" si="31"/>
        <v>667.9725000000001</v>
      </c>
      <c r="CU37" s="47">
        <f t="shared" si="32"/>
        <v>0</v>
      </c>
      <c r="CV37" s="47">
        <f t="shared" si="33"/>
        <v>0</v>
      </c>
      <c r="CW37" s="47">
        <f t="shared" si="34"/>
        <v>0</v>
      </c>
      <c r="CX37" s="47">
        <f t="shared" si="35"/>
        <v>0</v>
      </c>
      <c r="CY37" s="47">
        <f t="shared" si="36"/>
        <v>224.84</v>
      </c>
      <c r="CZ37" s="47">
        <f t="shared" si="37"/>
        <v>224.84</v>
      </c>
      <c r="DA37" s="47">
        <f t="shared" si="38"/>
        <v>0</v>
      </c>
      <c r="DB37" s="47">
        <f t="shared" si="39"/>
        <v>0</v>
      </c>
      <c r="DC37" s="47">
        <f t="shared" si="40"/>
        <v>7730.1415</v>
      </c>
      <c r="DD37" s="47">
        <f t="shared" si="50"/>
        <v>7730.1415</v>
      </c>
    </row>
    <row r="38" spans="1:108" s="99" customFormat="1" ht="13.5" customHeight="1">
      <c r="A38" s="98">
        <v>39</v>
      </c>
      <c r="B38" s="99">
        <v>28</v>
      </c>
      <c r="C38" s="100" t="s">
        <v>27</v>
      </c>
      <c r="D38" s="77">
        <f t="shared" si="58"/>
        <v>12474</v>
      </c>
      <c r="E38" s="77">
        <v>0</v>
      </c>
      <c r="F38" s="91">
        <v>12474</v>
      </c>
      <c r="G38" s="101">
        <f t="shared" si="41"/>
        <v>13561</v>
      </c>
      <c r="H38" s="102">
        <f t="shared" si="3"/>
        <v>108.71412538079204</v>
      </c>
      <c r="I38" s="101">
        <f t="shared" si="57"/>
        <v>12461</v>
      </c>
      <c r="J38" s="102">
        <f t="shared" si="5"/>
        <v>99.89578322911656</v>
      </c>
      <c r="K38" s="101">
        <v>12827</v>
      </c>
      <c r="L38" s="101">
        <v>11907</v>
      </c>
      <c r="M38" s="101">
        <v>734</v>
      </c>
      <c r="N38" s="101">
        <v>554</v>
      </c>
      <c r="O38" s="59">
        <f t="shared" si="59"/>
        <v>7654</v>
      </c>
      <c r="P38" s="59">
        <v>0</v>
      </c>
      <c r="Q38" s="94">
        <v>7654</v>
      </c>
      <c r="R38" s="101">
        <v>5858</v>
      </c>
      <c r="S38" s="103">
        <f t="shared" si="7"/>
        <v>76.5351450222106</v>
      </c>
      <c r="T38" s="101">
        <v>4579</v>
      </c>
      <c r="U38" s="103">
        <f t="shared" si="8"/>
        <v>59.82492814214789</v>
      </c>
      <c r="V38" s="59">
        <f t="shared" si="60"/>
        <v>17079</v>
      </c>
      <c r="W38" s="59">
        <v>0</v>
      </c>
      <c r="X38" s="94">
        <v>17079</v>
      </c>
      <c r="Y38" s="101">
        <v>13285</v>
      </c>
      <c r="Z38" s="103">
        <f t="shared" si="54"/>
        <v>77.78558463610281</v>
      </c>
      <c r="AA38" s="101">
        <v>11785</v>
      </c>
      <c r="AB38" s="103">
        <f t="shared" si="55"/>
        <v>69.00286902043446</v>
      </c>
      <c r="AC38" s="101">
        <v>5888</v>
      </c>
      <c r="AD38" s="59">
        <v>3131</v>
      </c>
      <c r="AE38" s="101">
        <v>756</v>
      </c>
      <c r="AF38" s="103">
        <f t="shared" si="63"/>
        <v>24.14564037048866</v>
      </c>
      <c r="AG38" s="59">
        <f t="shared" si="61"/>
        <v>1346</v>
      </c>
      <c r="AH38" s="59">
        <v>0</v>
      </c>
      <c r="AI38" s="94">
        <v>1346</v>
      </c>
      <c r="AJ38" s="101">
        <v>1901.4</v>
      </c>
      <c r="AK38" s="103">
        <f t="shared" si="44"/>
        <v>141.2630014858841</v>
      </c>
      <c r="AL38" s="101">
        <v>1901.4</v>
      </c>
      <c r="AM38" s="103">
        <f t="shared" si="56"/>
        <v>141.2630014858841</v>
      </c>
      <c r="AN38" s="48">
        <f>AO38+AP38</f>
        <v>0</v>
      </c>
      <c r="AO38" s="48"/>
      <c r="AP38" s="110"/>
      <c r="AQ38" s="101">
        <v>0</v>
      </c>
      <c r="AR38" s="53">
        <v>0</v>
      </c>
      <c r="AS38" s="101">
        <v>0</v>
      </c>
      <c r="AT38" s="53">
        <v>0</v>
      </c>
      <c r="AU38" s="59">
        <f t="shared" si="62"/>
        <v>47202</v>
      </c>
      <c r="AV38" s="59">
        <v>0</v>
      </c>
      <c r="AW38" s="94">
        <v>47202</v>
      </c>
      <c r="AX38" s="101">
        <v>42208</v>
      </c>
      <c r="AY38" s="103">
        <f t="shared" si="45"/>
        <v>89.41993983305792</v>
      </c>
      <c r="AZ38" s="101">
        <v>40700</v>
      </c>
      <c r="BA38" s="103">
        <f t="shared" si="46"/>
        <v>86.22515995084954</v>
      </c>
      <c r="BB38" s="101">
        <v>0</v>
      </c>
      <c r="BC38" s="41">
        <f t="shared" si="12"/>
        <v>40700</v>
      </c>
      <c r="BD38" s="101">
        <v>4487</v>
      </c>
      <c r="BE38" s="101">
        <v>40700</v>
      </c>
      <c r="BF38" s="43">
        <f t="shared" si="13"/>
        <v>31656</v>
      </c>
      <c r="BG38" s="41">
        <f t="shared" si="14"/>
        <v>30525</v>
      </c>
      <c r="BH38" s="43">
        <f t="shared" si="15"/>
        <v>0</v>
      </c>
      <c r="BI38" s="43">
        <f t="shared" si="16"/>
        <v>30525</v>
      </c>
      <c r="BJ38" s="101">
        <v>0</v>
      </c>
      <c r="BK38" s="101">
        <v>0</v>
      </c>
      <c r="BL38" s="101">
        <v>0</v>
      </c>
      <c r="BM38" s="52">
        <v>0</v>
      </c>
      <c r="BN38" s="52">
        <v>0</v>
      </c>
      <c r="BO38" s="101">
        <v>0</v>
      </c>
      <c r="BP38" s="53">
        <v>0</v>
      </c>
      <c r="BQ38" s="101">
        <v>0</v>
      </c>
      <c r="BR38" s="53">
        <v>0</v>
      </c>
      <c r="BS38" s="103">
        <v>0</v>
      </c>
      <c r="BT38" s="59">
        <f t="shared" si="17"/>
        <v>10156</v>
      </c>
      <c r="BU38" s="59">
        <v>0</v>
      </c>
      <c r="BV38" s="94">
        <v>10156</v>
      </c>
      <c r="BW38" s="101">
        <v>2121</v>
      </c>
      <c r="BX38" s="103">
        <f t="shared" si="48"/>
        <v>20.88420638046475</v>
      </c>
      <c r="BY38" s="101">
        <v>2121</v>
      </c>
      <c r="BZ38" s="102">
        <f t="shared" si="49"/>
        <v>20.88420638046475</v>
      </c>
      <c r="CA38" s="59">
        <v>6439</v>
      </c>
      <c r="CB38" s="59">
        <v>564</v>
      </c>
      <c r="CC38" s="94">
        <v>5568</v>
      </c>
      <c r="CD38" s="59">
        <v>26</v>
      </c>
      <c r="CE38" s="104">
        <f t="shared" si="18"/>
        <v>20.436664078273026</v>
      </c>
      <c r="CF38" s="54"/>
      <c r="CG38" s="105">
        <f t="shared" si="19"/>
        <v>21.346566091954024</v>
      </c>
      <c r="CH38" s="103">
        <f t="shared" si="20"/>
        <v>82.10217727674625</v>
      </c>
      <c r="CI38" s="101">
        <v>0</v>
      </c>
      <c r="CJ38" s="104">
        <f t="shared" si="21"/>
        <v>2753.2599999999998</v>
      </c>
      <c r="CK38" s="104">
        <f t="shared" si="22"/>
        <v>2152.1299999999997</v>
      </c>
      <c r="CL38" s="104">
        <f t="shared" si="23"/>
        <v>4606.08</v>
      </c>
      <c r="CM38" s="104">
        <f t="shared" si="24"/>
        <v>4126.08</v>
      </c>
      <c r="CN38" s="104">
        <f t="shared" si="25"/>
        <v>302.40000000000003</v>
      </c>
      <c r="CO38" s="104">
        <f t="shared" si="26"/>
        <v>2178.56</v>
      </c>
      <c r="CP38" s="104">
        <f t="shared" si="27"/>
        <v>1645.1200000000001</v>
      </c>
      <c r="CQ38" s="104">
        <f t="shared" si="28"/>
        <v>5381.52</v>
      </c>
      <c r="CR38" s="104">
        <f t="shared" si="29"/>
        <v>5189.25</v>
      </c>
      <c r="CS38" s="104">
        <f t="shared" si="30"/>
        <v>0</v>
      </c>
      <c r="CT38" s="104">
        <f t="shared" si="31"/>
        <v>5189.25</v>
      </c>
      <c r="CU38" s="104">
        <f t="shared" si="32"/>
        <v>0</v>
      </c>
      <c r="CV38" s="104">
        <f t="shared" si="33"/>
        <v>0</v>
      </c>
      <c r="CW38" s="104">
        <f t="shared" si="34"/>
        <v>0</v>
      </c>
      <c r="CX38" s="104">
        <f t="shared" si="35"/>
        <v>0</v>
      </c>
      <c r="CY38" s="104">
        <f t="shared" si="36"/>
        <v>418.30800000000005</v>
      </c>
      <c r="CZ38" s="104">
        <f t="shared" si="37"/>
        <v>418.30800000000005</v>
      </c>
      <c r="DA38" s="104">
        <f t="shared" si="38"/>
        <v>0</v>
      </c>
      <c r="DB38" s="104">
        <f t="shared" si="39"/>
        <v>0</v>
      </c>
      <c r="DC38" s="104">
        <f t="shared" si="40"/>
        <v>13159.168000000001</v>
      </c>
      <c r="DD38" s="104">
        <f t="shared" si="50"/>
        <v>11885.768</v>
      </c>
    </row>
    <row r="39" spans="1:108" s="2" customFormat="1" ht="13.5" customHeight="1">
      <c r="A39" s="19">
        <v>40</v>
      </c>
      <c r="B39" s="2">
        <v>29</v>
      </c>
      <c r="C39" s="61" t="s">
        <v>28</v>
      </c>
      <c r="D39" s="77">
        <f t="shared" si="58"/>
        <v>8537</v>
      </c>
      <c r="E39" s="77">
        <v>45</v>
      </c>
      <c r="F39" s="91">
        <v>8492</v>
      </c>
      <c r="G39" s="51">
        <f t="shared" si="41"/>
        <v>3114</v>
      </c>
      <c r="H39" s="49">
        <f t="shared" si="3"/>
        <v>36.47651399789153</v>
      </c>
      <c r="I39" s="51">
        <f t="shared" si="57"/>
        <v>3059</v>
      </c>
      <c r="J39" s="49">
        <f t="shared" si="5"/>
        <v>36.02213848327838</v>
      </c>
      <c r="K39" s="51">
        <v>3114</v>
      </c>
      <c r="L39" s="51">
        <v>3059</v>
      </c>
      <c r="M39" s="51">
        <v>0</v>
      </c>
      <c r="N39" s="51">
        <v>0</v>
      </c>
      <c r="O39" s="59">
        <f t="shared" si="59"/>
        <v>3792</v>
      </c>
      <c r="P39" s="59">
        <v>150</v>
      </c>
      <c r="Q39" s="94">
        <v>3642</v>
      </c>
      <c r="R39" s="51">
        <v>1929</v>
      </c>
      <c r="S39" s="53">
        <f t="shared" si="7"/>
        <v>50.870253164556964</v>
      </c>
      <c r="T39" s="51">
        <v>1853</v>
      </c>
      <c r="U39" s="53">
        <f t="shared" si="8"/>
        <v>50.878638110928065</v>
      </c>
      <c r="V39" s="59">
        <f t="shared" si="60"/>
        <v>11218</v>
      </c>
      <c r="W39" s="59">
        <v>0</v>
      </c>
      <c r="X39" s="94">
        <v>11218</v>
      </c>
      <c r="Y39" s="51">
        <v>9100</v>
      </c>
      <c r="Z39" s="53">
        <f t="shared" si="54"/>
        <v>81.11962916740953</v>
      </c>
      <c r="AA39" s="51">
        <v>9100</v>
      </c>
      <c r="AB39" s="53">
        <f t="shared" si="55"/>
        <v>81.11962916740953</v>
      </c>
      <c r="AC39" s="51">
        <v>600</v>
      </c>
      <c r="AD39" s="59">
        <v>2115</v>
      </c>
      <c r="AE39" s="51">
        <v>0</v>
      </c>
      <c r="AF39" s="53">
        <f t="shared" si="63"/>
        <v>0</v>
      </c>
      <c r="AG39" s="59">
        <f t="shared" si="61"/>
        <v>302</v>
      </c>
      <c r="AH39" s="59">
        <v>0</v>
      </c>
      <c r="AI39" s="94">
        <v>302</v>
      </c>
      <c r="AJ39" s="51">
        <v>95</v>
      </c>
      <c r="AK39" s="53">
        <f t="shared" si="44"/>
        <v>31.456953642384107</v>
      </c>
      <c r="AL39" s="51">
        <v>95</v>
      </c>
      <c r="AM39" s="53">
        <f t="shared" si="56"/>
        <v>31.456953642384107</v>
      </c>
      <c r="AN39" s="48">
        <v>0</v>
      </c>
      <c r="AO39" s="48"/>
      <c r="AP39" s="110"/>
      <c r="AQ39" s="51">
        <v>0</v>
      </c>
      <c r="AR39" s="53">
        <v>0</v>
      </c>
      <c r="AS39" s="51">
        <v>0</v>
      </c>
      <c r="AT39" s="53">
        <v>0</v>
      </c>
      <c r="AU39" s="59">
        <f t="shared" si="62"/>
        <v>8805</v>
      </c>
      <c r="AV39" s="59">
        <v>100</v>
      </c>
      <c r="AW39" s="94">
        <v>8705</v>
      </c>
      <c r="AX39" s="51">
        <v>8560</v>
      </c>
      <c r="AY39" s="53">
        <f t="shared" si="45"/>
        <v>97.2174900624645</v>
      </c>
      <c r="AZ39" s="51">
        <v>8360</v>
      </c>
      <c r="BA39" s="53">
        <f t="shared" si="46"/>
        <v>96.03676048248133</v>
      </c>
      <c r="BB39" s="51">
        <v>8360</v>
      </c>
      <c r="BC39" s="41">
        <f t="shared" si="12"/>
        <v>0</v>
      </c>
      <c r="BD39" s="51">
        <v>8360</v>
      </c>
      <c r="BE39" s="51">
        <v>8360</v>
      </c>
      <c r="BF39" s="43">
        <f t="shared" si="13"/>
        <v>7256</v>
      </c>
      <c r="BG39" s="41">
        <f t="shared" si="14"/>
        <v>7106</v>
      </c>
      <c r="BH39" s="43">
        <f t="shared" si="15"/>
        <v>7106</v>
      </c>
      <c r="BI39" s="43">
        <f t="shared" si="16"/>
        <v>0</v>
      </c>
      <c r="BJ39" s="51">
        <v>0</v>
      </c>
      <c r="BK39" s="51">
        <v>0</v>
      </c>
      <c r="BL39" s="51">
        <v>0</v>
      </c>
      <c r="BM39" s="52">
        <v>0</v>
      </c>
      <c r="BN39" s="52">
        <v>0</v>
      </c>
      <c r="BO39" s="51">
        <v>0</v>
      </c>
      <c r="BP39" s="53">
        <v>0</v>
      </c>
      <c r="BQ39" s="51">
        <v>0</v>
      </c>
      <c r="BR39" s="53">
        <v>0</v>
      </c>
      <c r="BS39" s="53">
        <v>0</v>
      </c>
      <c r="BT39" s="59">
        <f t="shared" si="17"/>
        <v>1841</v>
      </c>
      <c r="BU39" s="59">
        <v>10</v>
      </c>
      <c r="BV39" s="94">
        <v>1831</v>
      </c>
      <c r="BW39" s="51">
        <v>210</v>
      </c>
      <c r="BX39" s="53">
        <f t="shared" si="48"/>
        <v>11.406844106463879</v>
      </c>
      <c r="BY39" s="51">
        <v>200</v>
      </c>
      <c r="BZ39" s="49">
        <f t="shared" si="49"/>
        <v>10.922992900054615</v>
      </c>
      <c r="CA39" s="59">
        <v>1874</v>
      </c>
      <c r="CB39" s="59">
        <v>88</v>
      </c>
      <c r="CC39" s="94">
        <v>1531</v>
      </c>
      <c r="CD39" s="59">
        <v>39.7</v>
      </c>
      <c r="CE39" s="47">
        <f t="shared" si="18"/>
        <v>29.126734258271078</v>
      </c>
      <c r="CF39" s="54"/>
      <c r="CG39" s="40">
        <f t="shared" si="19"/>
        <v>35.25231874591769</v>
      </c>
      <c r="CH39" s="53">
        <f t="shared" si="20"/>
        <v>88.79677265974229</v>
      </c>
      <c r="CI39" s="51">
        <v>0</v>
      </c>
      <c r="CJ39" s="47">
        <f t="shared" si="21"/>
        <v>906.63</v>
      </c>
      <c r="CK39" s="47">
        <f t="shared" si="22"/>
        <v>870.91</v>
      </c>
      <c r="CL39" s="47">
        <f t="shared" si="23"/>
        <v>2942</v>
      </c>
      <c r="CM39" s="47">
        <f t="shared" si="24"/>
        <v>2942</v>
      </c>
      <c r="CN39" s="47">
        <f t="shared" si="25"/>
        <v>0</v>
      </c>
      <c r="CO39" s="47">
        <f t="shared" si="26"/>
        <v>222</v>
      </c>
      <c r="CP39" s="47">
        <f t="shared" si="27"/>
        <v>2720</v>
      </c>
      <c r="CQ39" s="47">
        <f t="shared" si="28"/>
        <v>1588.82</v>
      </c>
      <c r="CR39" s="47">
        <f t="shared" si="29"/>
        <v>1563.32</v>
      </c>
      <c r="CS39" s="47">
        <f t="shared" si="30"/>
        <v>1563.32</v>
      </c>
      <c r="CT39" s="47">
        <f t="shared" si="31"/>
        <v>0</v>
      </c>
      <c r="CU39" s="47">
        <f t="shared" si="32"/>
        <v>0</v>
      </c>
      <c r="CV39" s="47">
        <f t="shared" si="33"/>
        <v>0</v>
      </c>
      <c r="CW39" s="47">
        <f t="shared" si="34"/>
        <v>0</v>
      </c>
      <c r="CX39" s="47">
        <f t="shared" si="35"/>
        <v>0</v>
      </c>
      <c r="CY39" s="47">
        <f t="shared" si="36"/>
        <v>20.9</v>
      </c>
      <c r="CZ39" s="47">
        <f t="shared" si="37"/>
        <v>20.9</v>
      </c>
      <c r="DA39" s="47">
        <f t="shared" si="38"/>
        <v>0</v>
      </c>
      <c r="DB39" s="47">
        <f t="shared" si="39"/>
        <v>0</v>
      </c>
      <c r="DC39" s="47">
        <f t="shared" si="40"/>
        <v>5458.349999999999</v>
      </c>
      <c r="DD39" s="47">
        <f t="shared" si="50"/>
        <v>5397.129999999999</v>
      </c>
    </row>
    <row r="40" spans="1:108" s="2" customFormat="1" ht="12.75" customHeight="1">
      <c r="A40" s="19">
        <v>43</v>
      </c>
      <c r="B40" s="2">
        <v>30</v>
      </c>
      <c r="C40" s="61" t="s">
        <v>29</v>
      </c>
      <c r="D40" s="77">
        <f t="shared" si="58"/>
        <v>15442</v>
      </c>
      <c r="E40" s="77">
        <v>0</v>
      </c>
      <c r="F40" s="91">
        <v>15442</v>
      </c>
      <c r="G40" s="51">
        <f t="shared" si="41"/>
        <v>12372</v>
      </c>
      <c r="H40" s="49">
        <f t="shared" si="3"/>
        <v>80.11915554979925</v>
      </c>
      <c r="I40" s="51">
        <f t="shared" si="57"/>
        <v>12372</v>
      </c>
      <c r="J40" s="49">
        <f t="shared" si="5"/>
        <v>80.11915554979925</v>
      </c>
      <c r="K40" s="51">
        <v>12052</v>
      </c>
      <c r="L40" s="51">
        <v>12052</v>
      </c>
      <c r="M40" s="51">
        <v>320</v>
      </c>
      <c r="N40" s="51">
        <v>320</v>
      </c>
      <c r="O40" s="59">
        <f t="shared" si="59"/>
        <v>6680</v>
      </c>
      <c r="P40" s="59">
        <v>0</v>
      </c>
      <c r="Q40" s="94">
        <v>6680</v>
      </c>
      <c r="R40" s="51">
        <v>6010</v>
      </c>
      <c r="S40" s="53">
        <f t="shared" si="7"/>
        <v>89.97005988023952</v>
      </c>
      <c r="T40" s="51">
        <v>6010</v>
      </c>
      <c r="U40" s="53">
        <f t="shared" si="8"/>
        <v>89.97005988023952</v>
      </c>
      <c r="V40" s="59">
        <f t="shared" si="60"/>
        <v>0</v>
      </c>
      <c r="W40" s="59">
        <v>0</v>
      </c>
      <c r="X40" s="94">
        <v>0</v>
      </c>
      <c r="Y40" s="51">
        <v>0</v>
      </c>
      <c r="Z40" s="53">
        <v>0</v>
      </c>
      <c r="AA40" s="51">
        <v>0</v>
      </c>
      <c r="AB40" s="53">
        <v>0</v>
      </c>
      <c r="AC40" s="51">
        <v>0</v>
      </c>
      <c r="AD40" s="59">
        <v>0</v>
      </c>
      <c r="AE40" s="51">
        <v>0</v>
      </c>
      <c r="AF40" s="53">
        <v>0</v>
      </c>
      <c r="AG40" s="59">
        <f t="shared" si="61"/>
        <v>11727</v>
      </c>
      <c r="AH40" s="59">
        <v>0</v>
      </c>
      <c r="AI40" s="94">
        <v>11727</v>
      </c>
      <c r="AJ40" s="51">
        <v>0</v>
      </c>
      <c r="AK40" s="53">
        <f t="shared" si="44"/>
        <v>0</v>
      </c>
      <c r="AL40" s="51">
        <v>0</v>
      </c>
      <c r="AM40" s="53">
        <f t="shared" si="56"/>
        <v>0</v>
      </c>
      <c r="AN40" s="48">
        <v>0</v>
      </c>
      <c r="AO40" s="48"/>
      <c r="AP40" s="110"/>
      <c r="AQ40" s="51">
        <v>0</v>
      </c>
      <c r="AR40" s="53">
        <v>0</v>
      </c>
      <c r="AS40" s="51">
        <v>0</v>
      </c>
      <c r="AT40" s="53">
        <v>0</v>
      </c>
      <c r="AU40" s="59">
        <f t="shared" si="62"/>
        <v>114201</v>
      </c>
      <c r="AV40" s="59">
        <v>0</v>
      </c>
      <c r="AW40" s="94">
        <v>114201</v>
      </c>
      <c r="AX40" s="51">
        <v>113638</v>
      </c>
      <c r="AY40" s="53">
        <f t="shared" si="45"/>
        <v>99.50700957084439</v>
      </c>
      <c r="AZ40" s="51">
        <v>128454</v>
      </c>
      <c r="BA40" s="53">
        <f t="shared" si="46"/>
        <v>112.48062626421836</v>
      </c>
      <c r="BB40" s="51">
        <v>128454</v>
      </c>
      <c r="BC40" s="41">
        <f t="shared" si="12"/>
        <v>0</v>
      </c>
      <c r="BD40" s="51">
        <v>128454</v>
      </c>
      <c r="BE40" s="51">
        <v>125567</v>
      </c>
      <c r="BF40" s="43">
        <f t="shared" si="13"/>
        <v>98073.9</v>
      </c>
      <c r="BG40" s="41">
        <f t="shared" si="14"/>
        <v>109185.9</v>
      </c>
      <c r="BH40" s="43">
        <f t="shared" si="15"/>
        <v>109185.9</v>
      </c>
      <c r="BI40" s="43">
        <f t="shared" si="16"/>
        <v>0</v>
      </c>
      <c r="BJ40" s="51">
        <v>0</v>
      </c>
      <c r="BK40" s="51">
        <v>0</v>
      </c>
      <c r="BL40" s="51">
        <v>0</v>
      </c>
      <c r="BM40" s="52">
        <v>0</v>
      </c>
      <c r="BN40" s="52">
        <v>0</v>
      </c>
      <c r="BO40" s="51">
        <v>0</v>
      </c>
      <c r="BP40" s="53">
        <v>0</v>
      </c>
      <c r="BQ40" s="51">
        <v>0</v>
      </c>
      <c r="BR40" s="53">
        <v>0</v>
      </c>
      <c r="BS40" s="51">
        <v>0</v>
      </c>
      <c r="BT40" s="59">
        <f t="shared" si="17"/>
        <v>174221</v>
      </c>
      <c r="BU40" s="59">
        <v>0</v>
      </c>
      <c r="BV40" s="94">
        <v>174221</v>
      </c>
      <c r="BW40" s="51">
        <v>46885</v>
      </c>
      <c r="BX40" s="53">
        <f t="shared" si="48"/>
        <v>26.911221953725438</v>
      </c>
      <c r="BY40" s="51">
        <v>46885</v>
      </c>
      <c r="BZ40" s="49">
        <f t="shared" si="49"/>
        <v>26.911221953725438</v>
      </c>
      <c r="CA40" s="59">
        <v>11560</v>
      </c>
      <c r="CB40" s="59">
        <v>140</v>
      </c>
      <c r="CC40" s="94">
        <v>11420</v>
      </c>
      <c r="CD40" s="59">
        <v>34.5</v>
      </c>
      <c r="CE40" s="47">
        <f t="shared" si="18"/>
        <v>21.58871799307958</v>
      </c>
      <c r="CF40" s="54"/>
      <c r="CG40" s="40">
        <f t="shared" si="19"/>
        <v>23.507528896672504</v>
      </c>
      <c r="CH40" s="53">
        <f t="shared" si="20"/>
        <v>68.13776491789132</v>
      </c>
      <c r="CI40" s="51">
        <v>0</v>
      </c>
      <c r="CJ40" s="47">
        <f t="shared" si="21"/>
        <v>2824.7</v>
      </c>
      <c r="CK40" s="47">
        <f t="shared" si="22"/>
        <v>2824.7</v>
      </c>
      <c r="CL40" s="47">
        <f t="shared" si="23"/>
        <v>0</v>
      </c>
      <c r="CM40" s="47">
        <f t="shared" si="24"/>
        <v>0</v>
      </c>
      <c r="CN40" s="47">
        <f t="shared" si="25"/>
        <v>0</v>
      </c>
      <c r="CO40" s="47">
        <f t="shared" si="26"/>
        <v>0</v>
      </c>
      <c r="CP40" s="47">
        <f t="shared" si="27"/>
        <v>0</v>
      </c>
      <c r="CQ40" s="47">
        <f t="shared" si="28"/>
        <v>22131.857999999997</v>
      </c>
      <c r="CR40" s="47">
        <f t="shared" si="29"/>
        <v>24020.897999999997</v>
      </c>
      <c r="CS40" s="47">
        <f t="shared" si="30"/>
        <v>24020.897999999997</v>
      </c>
      <c r="CT40" s="47">
        <f t="shared" si="31"/>
        <v>0</v>
      </c>
      <c r="CU40" s="47">
        <f t="shared" si="32"/>
        <v>0</v>
      </c>
      <c r="CV40" s="47">
        <f t="shared" si="33"/>
        <v>0</v>
      </c>
      <c r="CW40" s="47">
        <f t="shared" si="34"/>
        <v>0</v>
      </c>
      <c r="CX40" s="47">
        <f t="shared" si="35"/>
        <v>0</v>
      </c>
      <c r="CY40" s="47">
        <f t="shared" si="36"/>
        <v>0</v>
      </c>
      <c r="CZ40" s="47">
        <f t="shared" si="37"/>
        <v>0</v>
      </c>
      <c r="DA40" s="47">
        <f t="shared" si="38"/>
        <v>0</v>
      </c>
      <c r="DB40" s="47">
        <f t="shared" si="39"/>
        <v>0</v>
      </c>
      <c r="DC40" s="47">
        <f t="shared" si="40"/>
        <v>24956.557999999997</v>
      </c>
      <c r="DD40" s="47">
        <f t="shared" si="50"/>
        <v>26845.597999999998</v>
      </c>
    </row>
    <row r="41" spans="2:108" s="73" customFormat="1" ht="13.5" customHeight="1">
      <c r="B41" s="73">
        <v>31</v>
      </c>
      <c r="C41" s="55" t="s">
        <v>43</v>
      </c>
      <c r="D41" s="78">
        <f>SUM(D24:D40)</f>
        <v>225062</v>
      </c>
      <c r="E41" s="78">
        <f>SUM(E24:E40)</f>
        <v>3094</v>
      </c>
      <c r="F41" s="92">
        <f>SUM(F24:F40)</f>
        <v>222954</v>
      </c>
      <c r="G41" s="42">
        <f t="shared" si="41"/>
        <v>205689</v>
      </c>
      <c r="H41" s="46">
        <f t="shared" si="3"/>
        <v>91.39214971874416</v>
      </c>
      <c r="I41" s="42">
        <f t="shared" si="57"/>
        <v>202030</v>
      </c>
      <c r="J41" s="46">
        <f t="shared" si="5"/>
        <v>90.61510446100989</v>
      </c>
      <c r="K41" s="42">
        <f aca="true" t="shared" si="64" ref="K41:R41">SUM(K24:K40)</f>
        <v>198947</v>
      </c>
      <c r="L41" s="42">
        <f t="shared" si="64"/>
        <v>195468</v>
      </c>
      <c r="M41" s="42">
        <f t="shared" si="64"/>
        <v>6742</v>
      </c>
      <c r="N41" s="42">
        <f t="shared" si="64"/>
        <v>6562</v>
      </c>
      <c r="O41" s="44">
        <f>SUM(O24:O40)</f>
        <v>129615</v>
      </c>
      <c r="P41" s="44">
        <f>SUM(P24:P40)</f>
        <v>3671</v>
      </c>
      <c r="Q41" s="95">
        <f>SUM(Q24:Q40)</f>
        <v>125353</v>
      </c>
      <c r="R41" s="42">
        <f t="shared" si="64"/>
        <v>102556</v>
      </c>
      <c r="S41" s="39">
        <f t="shared" si="7"/>
        <v>79.12355823014312</v>
      </c>
      <c r="T41" s="42">
        <f>SUM(T24:T40)</f>
        <v>98216</v>
      </c>
      <c r="U41" s="39">
        <f t="shared" si="8"/>
        <v>78.3515352644133</v>
      </c>
      <c r="V41" s="44">
        <f>SUM(V24:V40)</f>
        <v>260474</v>
      </c>
      <c r="W41" s="44">
        <f>SUM(W24:W40)</f>
        <v>0</v>
      </c>
      <c r="X41" s="95">
        <f>SUM(X24:X40)</f>
        <v>260474</v>
      </c>
      <c r="Y41" s="42">
        <f>SUM(Y24:Y40)</f>
        <v>176313</v>
      </c>
      <c r="Z41" s="39">
        <f>Y41/V41*100</f>
        <v>67.68928952601794</v>
      </c>
      <c r="AA41" s="42">
        <f>SUM(AA24:AA40)</f>
        <v>174813</v>
      </c>
      <c r="AB41" s="39">
        <f>AA41/X41*100</f>
        <v>67.11341631026512</v>
      </c>
      <c r="AC41" s="42">
        <f>SUM(AC24:AC40)</f>
        <v>11395</v>
      </c>
      <c r="AD41" s="44">
        <f>SUM(AD24:AD40)</f>
        <v>87997</v>
      </c>
      <c r="AE41" s="42">
        <f>SUM(AE24:AE40)</f>
        <v>50556</v>
      </c>
      <c r="AF41" s="39">
        <f>AE41/AD41*100</f>
        <v>57.451958589497366</v>
      </c>
      <c r="AG41" s="44">
        <f>SUM(AG24:AG40)</f>
        <v>37722</v>
      </c>
      <c r="AH41" s="44">
        <f>SUM(AH24:AH40)</f>
        <v>80</v>
      </c>
      <c r="AI41" s="95">
        <f>SUM(AI24:AI40)</f>
        <v>37642</v>
      </c>
      <c r="AJ41" s="42">
        <f>SUM(AJ24:AJ40)</f>
        <v>16541.4</v>
      </c>
      <c r="AK41" s="39">
        <f t="shared" si="44"/>
        <v>43.85080324479084</v>
      </c>
      <c r="AL41" s="42">
        <f>SUM(AL24:AL40)</f>
        <v>16541.4</v>
      </c>
      <c r="AM41" s="39">
        <f t="shared" si="56"/>
        <v>43.94399872482865</v>
      </c>
      <c r="AN41" s="85">
        <v>0</v>
      </c>
      <c r="AO41" s="85">
        <f>SUM(AO24:AO40)</f>
        <v>0</v>
      </c>
      <c r="AP41" s="111">
        <f>SUM(AP24:AP40)</f>
        <v>0</v>
      </c>
      <c r="AQ41" s="42">
        <f>SUM(AQ24:AQ40)</f>
        <v>0</v>
      </c>
      <c r="AR41" s="53">
        <v>0</v>
      </c>
      <c r="AS41" s="42">
        <f>SUM(AS24:AS40)</f>
        <v>0</v>
      </c>
      <c r="AT41" s="53">
        <v>0</v>
      </c>
      <c r="AU41" s="44">
        <f>SUM(AU24:AU40)</f>
        <v>1357308</v>
      </c>
      <c r="AV41" s="44">
        <f>SUM(AV24:AV40)</f>
        <v>4685</v>
      </c>
      <c r="AW41" s="95">
        <f>SUM(AW24:AW40)</f>
        <v>1320545</v>
      </c>
      <c r="AX41" s="42">
        <f>SUM(AX24:AX40)</f>
        <v>1170368</v>
      </c>
      <c r="AY41" s="39">
        <f t="shared" si="45"/>
        <v>86.2271496226354</v>
      </c>
      <c r="AZ41" s="42">
        <f>SUM(AZ24:AZ40)</f>
        <v>1178076</v>
      </c>
      <c r="BA41" s="39">
        <f t="shared" si="46"/>
        <v>89.21134834481218</v>
      </c>
      <c r="BB41" s="42">
        <f>SUM(BB24:BB40)</f>
        <v>1049953</v>
      </c>
      <c r="BC41" s="36">
        <f t="shared" si="12"/>
        <v>128123</v>
      </c>
      <c r="BD41" s="42">
        <f>SUM(BD24:BD40)</f>
        <v>943805</v>
      </c>
      <c r="BE41" s="42">
        <f>SUM(BE24:BE40)</f>
        <v>1152779</v>
      </c>
      <c r="BF41" s="34">
        <f t="shared" si="13"/>
        <v>982771.2999999999</v>
      </c>
      <c r="BG41" s="36">
        <f t="shared" si="14"/>
        <v>988552.2999999999</v>
      </c>
      <c r="BH41" s="34">
        <f t="shared" si="15"/>
        <v>892460.0499999999</v>
      </c>
      <c r="BI41" s="34">
        <f t="shared" si="16"/>
        <v>96092.25</v>
      </c>
      <c r="BJ41" s="42">
        <f aca="true" t="shared" si="65" ref="BJ41:BO41">SUM(BJ24:BJ40)</f>
        <v>0</v>
      </c>
      <c r="BK41" s="42">
        <f t="shared" si="65"/>
        <v>846</v>
      </c>
      <c r="BL41" s="42">
        <f t="shared" si="65"/>
        <v>846</v>
      </c>
      <c r="BM41" s="44">
        <f>SUM(BM24:BM40)</f>
        <v>0</v>
      </c>
      <c r="BN41" s="44">
        <f>SUM(BN24:BN40)</f>
        <v>0</v>
      </c>
      <c r="BO41" s="42">
        <f t="shared" si="65"/>
        <v>0</v>
      </c>
      <c r="BP41" s="53">
        <v>0</v>
      </c>
      <c r="BQ41" s="42">
        <f>SUM(BQ24:BQ40)</f>
        <v>0</v>
      </c>
      <c r="BR41" s="53">
        <v>0</v>
      </c>
      <c r="BS41" s="42">
        <f>SUM(BS24:BS40)</f>
        <v>1</v>
      </c>
      <c r="BT41" s="44">
        <f>SUM(BT24:BT40)</f>
        <v>367938</v>
      </c>
      <c r="BU41" s="44">
        <f>SUM(BU24:BU40)</f>
        <v>1994</v>
      </c>
      <c r="BV41" s="95">
        <f>SUM(BV24:BV40)</f>
        <v>365944</v>
      </c>
      <c r="BW41" s="42">
        <f>SUM(BW24:BW40)</f>
        <v>155403</v>
      </c>
      <c r="BX41" s="39">
        <f>BW41/BT41*100</f>
        <v>42.236191967124896</v>
      </c>
      <c r="BY41" s="42">
        <f>SUM(BY24:BY40)</f>
        <v>155087</v>
      </c>
      <c r="BZ41" s="46">
        <f>BY41/BV41*100</f>
        <v>42.37998163653455</v>
      </c>
      <c r="CA41" s="44">
        <f>SUM(CA24:CA40)</f>
        <v>128077</v>
      </c>
      <c r="CB41" s="44">
        <f>SUM(CB24:CB40)</f>
        <v>2353</v>
      </c>
      <c r="CC41" s="95">
        <f>SUM(CC24:CC40)</f>
        <v>120088</v>
      </c>
      <c r="CD41" s="44"/>
      <c r="CE41" s="40">
        <f t="shared" si="18"/>
        <v>25.40775795029553</v>
      </c>
      <c r="CF41" s="45"/>
      <c r="CG41" s="40">
        <f t="shared" si="19"/>
        <v>26.97004792318966</v>
      </c>
      <c r="CH41" s="39"/>
      <c r="CI41" s="42"/>
      <c r="CJ41" s="40">
        <f t="shared" si="21"/>
        <v>48201.32</v>
      </c>
      <c r="CK41" s="40">
        <f t="shared" si="22"/>
        <v>46161.52</v>
      </c>
      <c r="CL41" s="40">
        <f t="shared" si="23"/>
        <v>61034.39000000001</v>
      </c>
      <c r="CM41" s="40">
        <f t="shared" si="24"/>
        <v>60554.39000000001</v>
      </c>
      <c r="CN41" s="40">
        <f t="shared" si="25"/>
        <v>20222.4</v>
      </c>
      <c r="CO41" s="40">
        <f t="shared" si="26"/>
        <v>4216.15</v>
      </c>
      <c r="CP41" s="40">
        <f t="shared" si="27"/>
        <v>36115.840000000004</v>
      </c>
      <c r="CQ41" s="40">
        <f t="shared" si="28"/>
        <v>211694.1235</v>
      </c>
      <c r="CR41" s="40">
        <f t="shared" si="29"/>
        <v>212676.89349999998</v>
      </c>
      <c r="CS41" s="40">
        <f t="shared" si="30"/>
        <v>196341.21099999998</v>
      </c>
      <c r="CT41" s="40">
        <f t="shared" si="31"/>
        <v>16335.6825</v>
      </c>
      <c r="CU41" s="40">
        <f t="shared" si="32"/>
        <v>846</v>
      </c>
      <c r="CV41" s="40">
        <f t="shared" si="33"/>
        <v>846</v>
      </c>
      <c r="CW41" s="40">
        <f t="shared" si="34"/>
        <v>0</v>
      </c>
      <c r="CX41" s="40">
        <f t="shared" si="35"/>
        <v>0</v>
      </c>
      <c r="CY41" s="40">
        <f t="shared" si="36"/>
        <v>3639.108</v>
      </c>
      <c r="CZ41" s="40">
        <f t="shared" si="37"/>
        <v>3639.108</v>
      </c>
      <c r="DA41" s="40">
        <f t="shared" si="38"/>
        <v>0</v>
      </c>
      <c r="DB41" s="40">
        <f t="shared" si="39"/>
        <v>0</v>
      </c>
      <c r="DC41" s="40">
        <f t="shared" si="40"/>
        <v>325414.9415</v>
      </c>
      <c r="DD41" s="40">
        <f t="shared" si="50"/>
        <v>323877.9115</v>
      </c>
    </row>
    <row r="42" spans="1:108" s="2" customFormat="1" ht="13.5" customHeight="1">
      <c r="A42" s="19">
        <v>7</v>
      </c>
      <c r="B42" s="2">
        <v>32</v>
      </c>
      <c r="C42" s="61" t="s">
        <v>30</v>
      </c>
      <c r="D42" s="77">
        <f>E42+F42</f>
        <v>6312</v>
      </c>
      <c r="E42" s="77">
        <v>150</v>
      </c>
      <c r="F42" s="91">
        <v>6162</v>
      </c>
      <c r="G42" s="51">
        <f t="shared" si="41"/>
        <v>5987</v>
      </c>
      <c r="H42" s="49">
        <f t="shared" si="3"/>
        <v>94.8510773130545</v>
      </c>
      <c r="I42" s="51">
        <f t="shared" si="57"/>
        <v>5187</v>
      </c>
      <c r="J42" s="49">
        <f t="shared" si="5"/>
        <v>84.17721518987342</v>
      </c>
      <c r="K42" s="51">
        <v>5737</v>
      </c>
      <c r="L42" s="51">
        <v>4937</v>
      </c>
      <c r="M42" s="51">
        <v>250</v>
      </c>
      <c r="N42" s="51">
        <v>250</v>
      </c>
      <c r="O42" s="59">
        <f>P42+Q42</f>
        <v>3171</v>
      </c>
      <c r="P42" s="59">
        <v>200</v>
      </c>
      <c r="Q42" s="94">
        <v>2971</v>
      </c>
      <c r="R42" s="51">
        <v>1646</v>
      </c>
      <c r="S42" s="53">
        <f t="shared" si="7"/>
        <v>51.90791548407443</v>
      </c>
      <c r="T42" s="51">
        <v>1546</v>
      </c>
      <c r="U42" s="53">
        <f t="shared" si="8"/>
        <v>52.036351396836075</v>
      </c>
      <c r="V42" s="59">
        <f>W42+X42</f>
        <v>29736</v>
      </c>
      <c r="W42" s="59">
        <v>5000</v>
      </c>
      <c r="X42" s="94">
        <v>24736</v>
      </c>
      <c r="Y42" s="51">
        <v>21695</v>
      </c>
      <c r="Z42" s="53">
        <f>Y42/V42*100</f>
        <v>72.95870325531342</v>
      </c>
      <c r="AA42" s="51">
        <v>17695</v>
      </c>
      <c r="AB42" s="53">
        <f>AA42/X42*100</f>
        <v>71.53541397153946</v>
      </c>
      <c r="AC42" s="51">
        <v>15000</v>
      </c>
      <c r="AD42" s="59">
        <v>7181</v>
      </c>
      <c r="AE42" s="51">
        <v>2202</v>
      </c>
      <c r="AF42" s="53">
        <f>AE42/AD42*100</f>
        <v>30.6642528895697</v>
      </c>
      <c r="AG42" s="59">
        <f>AH42+AI42</f>
        <v>2558</v>
      </c>
      <c r="AH42" s="59">
        <v>500</v>
      </c>
      <c r="AI42" s="94">
        <v>2058</v>
      </c>
      <c r="AJ42" s="51">
        <v>320</v>
      </c>
      <c r="AK42" s="53">
        <f t="shared" si="44"/>
        <v>12.509773260359655</v>
      </c>
      <c r="AL42" s="51">
        <v>320</v>
      </c>
      <c r="AM42" s="53">
        <f t="shared" si="56"/>
        <v>15.54907677356657</v>
      </c>
      <c r="AN42" s="48">
        <v>0</v>
      </c>
      <c r="AO42" s="48"/>
      <c r="AP42" s="110"/>
      <c r="AQ42" s="51">
        <v>0</v>
      </c>
      <c r="AR42" s="53">
        <v>0</v>
      </c>
      <c r="AS42" s="51">
        <v>0</v>
      </c>
      <c r="AT42" s="53">
        <v>0</v>
      </c>
      <c r="AU42" s="59">
        <f>AV42+AW42</f>
        <v>28659</v>
      </c>
      <c r="AV42" s="59">
        <v>0</v>
      </c>
      <c r="AW42" s="94">
        <v>28659</v>
      </c>
      <c r="AX42" s="51">
        <v>8009</v>
      </c>
      <c r="AY42" s="53">
        <f t="shared" si="45"/>
        <v>27.94584598206497</v>
      </c>
      <c r="AZ42" s="51">
        <v>8009</v>
      </c>
      <c r="BA42" s="53">
        <f t="shared" si="46"/>
        <v>27.94584598206497</v>
      </c>
      <c r="BB42" s="51">
        <v>0</v>
      </c>
      <c r="BC42" s="41">
        <f t="shared" si="12"/>
        <v>8009</v>
      </c>
      <c r="BD42" s="51">
        <v>8009</v>
      </c>
      <c r="BE42" s="51">
        <v>0</v>
      </c>
      <c r="BF42" s="43">
        <f t="shared" si="13"/>
        <v>6006.75</v>
      </c>
      <c r="BG42" s="41">
        <f t="shared" si="14"/>
        <v>6006.75</v>
      </c>
      <c r="BH42" s="43">
        <f t="shared" si="15"/>
        <v>0</v>
      </c>
      <c r="BI42" s="43">
        <f t="shared" si="16"/>
        <v>6006.75</v>
      </c>
      <c r="BJ42" s="51">
        <v>0</v>
      </c>
      <c r="BK42" s="51">
        <v>0</v>
      </c>
      <c r="BL42" s="51">
        <v>0</v>
      </c>
      <c r="BM42" s="52">
        <v>0</v>
      </c>
      <c r="BN42" s="52">
        <v>0</v>
      </c>
      <c r="BO42" s="51">
        <v>0</v>
      </c>
      <c r="BP42" s="53">
        <v>0</v>
      </c>
      <c r="BQ42" s="51">
        <v>0</v>
      </c>
      <c r="BR42" s="53">
        <v>0</v>
      </c>
      <c r="BS42" s="51">
        <v>0</v>
      </c>
      <c r="BT42" s="59">
        <f>BV42+BU42</f>
        <v>8738</v>
      </c>
      <c r="BU42" s="59">
        <v>1000</v>
      </c>
      <c r="BV42" s="94">
        <v>7738</v>
      </c>
      <c r="BW42" s="51">
        <v>0</v>
      </c>
      <c r="BX42" s="53">
        <f>BW42/BT42*100</f>
        <v>0</v>
      </c>
      <c r="BY42" s="51">
        <v>0</v>
      </c>
      <c r="BZ42" s="49">
        <f>BY42/BV42*100</f>
        <v>0</v>
      </c>
      <c r="CA42" s="59">
        <v>6305</v>
      </c>
      <c r="CB42" s="59">
        <v>759</v>
      </c>
      <c r="CC42" s="94">
        <v>4797</v>
      </c>
      <c r="CD42" s="59">
        <v>28.7</v>
      </c>
      <c r="CE42" s="47">
        <f t="shared" si="18"/>
        <v>15.438108643933383</v>
      </c>
      <c r="CF42" s="54"/>
      <c r="CG42" s="40">
        <f t="shared" si="19"/>
        <v>17.524968730456536</v>
      </c>
      <c r="CH42" s="53">
        <f>CG42/CD42*100</f>
        <v>61.062608816921724</v>
      </c>
      <c r="CI42" s="51">
        <v>1</v>
      </c>
      <c r="CJ42" s="47">
        <f t="shared" si="21"/>
        <v>773.62</v>
      </c>
      <c r="CK42" s="47">
        <f t="shared" si="22"/>
        <v>726.62</v>
      </c>
      <c r="CL42" s="47">
        <f t="shared" si="23"/>
        <v>7868.56</v>
      </c>
      <c r="CM42" s="47">
        <f t="shared" si="24"/>
        <v>6588.56</v>
      </c>
      <c r="CN42" s="47">
        <f t="shared" si="25"/>
        <v>880.8000000000001</v>
      </c>
      <c r="CO42" s="47">
        <f t="shared" si="26"/>
        <v>5550</v>
      </c>
      <c r="CP42" s="47">
        <f t="shared" si="27"/>
        <v>157.76</v>
      </c>
      <c r="CQ42" s="47">
        <f t="shared" si="28"/>
        <v>1021.1475</v>
      </c>
      <c r="CR42" s="47">
        <f t="shared" si="29"/>
        <v>1021.1475</v>
      </c>
      <c r="CS42" s="47">
        <f t="shared" si="30"/>
        <v>0</v>
      </c>
      <c r="CT42" s="47">
        <f t="shared" si="31"/>
        <v>1021.1475</v>
      </c>
      <c r="CU42" s="47">
        <f t="shared" si="32"/>
        <v>0</v>
      </c>
      <c r="CV42" s="47">
        <f t="shared" si="33"/>
        <v>0</v>
      </c>
      <c r="CW42" s="47">
        <f t="shared" si="34"/>
        <v>0</v>
      </c>
      <c r="CX42" s="47">
        <f t="shared" si="35"/>
        <v>0</v>
      </c>
      <c r="CY42" s="47">
        <f t="shared" si="36"/>
        <v>70.4</v>
      </c>
      <c r="CZ42" s="47">
        <f t="shared" si="37"/>
        <v>70.4</v>
      </c>
      <c r="DA42" s="47">
        <f t="shared" si="38"/>
        <v>0</v>
      </c>
      <c r="DB42" s="47">
        <f t="shared" si="39"/>
        <v>0</v>
      </c>
      <c r="DC42" s="47">
        <f t="shared" si="40"/>
        <v>9733.727499999999</v>
      </c>
      <c r="DD42" s="47">
        <f t="shared" si="50"/>
        <v>8406.727499999999</v>
      </c>
    </row>
    <row r="43" spans="1:108" s="2" customFormat="1" ht="12.75" customHeight="1">
      <c r="A43" s="19">
        <v>10</v>
      </c>
      <c r="B43" s="2">
        <v>33</v>
      </c>
      <c r="C43" s="61" t="s">
        <v>31</v>
      </c>
      <c r="D43" s="77">
        <f>E43+F43</f>
        <v>367</v>
      </c>
      <c r="E43" s="77">
        <v>36</v>
      </c>
      <c r="F43" s="91">
        <v>331</v>
      </c>
      <c r="G43" s="51">
        <f t="shared" si="41"/>
        <v>0</v>
      </c>
      <c r="H43" s="49">
        <f t="shared" si="3"/>
        <v>0</v>
      </c>
      <c r="I43" s="51">
        <f t="shared" si="57"/>
        <v>0</v>
      </c>
      <c r="J43" s="49">
        <f t="shared" si="5"/>
        <v>0</v>
      </c>
      <c r="K43" s="51">
        <v>0</v>
      </c>
      <c r="L43" s="51">
        <v>0</v>
      </c>
      <c r="M43" s="51">
        <v>0</v>
      </c>
      <c r="N43" s="51">
        <v>0</v>
      </c>
      <c r="O43" s="59">
        <f t="shared" si="59"/>
        <v>72</v>
      </c>
      <c r="P43" s="59">
        <v>72</v>
      </c>
      <c r="Q43" s="94">
        <v>0</v>
      </c>
      <c r="R43" s="51">
        <v>0</v>
      </c>
      <c r="S43" s="53">
        <f t="shared" si="7"/>
        <v>0</v>
      </c>
      <c r="T43" s="51">
        <v>0</v>
      </c>
      <c r="U43" s="53">
        <v>0</v>
      </c>
      <c r="V43" s="59">
        <f t="shared" si="60"/>
        <v>0</v>
      </c>
      <c r="W43" s="59">
        <v>0</v>
      </c>
      <c r="X43" s="94">
        <v>0</v>
      </c>
      <c r="Y43" s="51">
        <v>0</v>
      </c>
      <c r="Z43" s="53">
        <v>0</v>
      </c>
      <c r="AA43" s="51">
        <v>0</v>
      </c>
      <c r="AB43" s="53">
        <v>0</v>
      </c>
      <c r="AC43" s="51">
        <v>0</v>
      </c>
      <c r="AD43" s="59">
        <v>0</v>
      </c>
      <c r="AE43" s="51">
        <v>0</v>
      </c>
      <c r="AF43" s="53">
        <v>0</v>
      </c>
      <c r="AG43" s="59">
        <f>AH43+AI43</f>
        <v>0</v>
      </c>
      <c r="AH43" s="59">
        <v>0</v>
      </c>
      <c r="AI43" s="94">
        <v>0</v>
      </c>
      <c r="AJ43" s="51">
        <v>0</v>
      </c>
      <c r="AK43" s="53">
        <v>0</v>
      </c>
      <c r="AL43" s="51">
        <v>0</v>
      </c>
      <c r="AM43" s="53">
        <v>0</v>
      </c>
      <c r="AN43" s="48">
        <v>0</v>
      </c>
      <c r="AO43" s="85"/>
      <c r="AP43" s="110"/>
      <c r="AQ43" s="51">
        <v>0</v>
      </c>
      <c r="AR43" s="53">
        <v>0</v>
      </c>
      <c r="AS43" s="51">
        <v>0</v>
      </c>
      <c r="AT43" s="53">
        <v>0</v>
      </c>
      <c r="AU43" s="59">
        <f>AV43+AW43</f>
        <v>0</v>
      </c>
      <c r="AV43" s="59">
        <v>0</v>
      </c>
      <c r="AW43" s="94">
        <v>0</v>
      </c>
      <c r="AX43" s="51">
        <v>0</v>
      </c>
      <c r="AY43" s="53">
        <v>0</v>
      </c>
      <c r="AZ43" s="51">
        <v>0</v>
      </c>
      <c r="BA43" s="53">
        <v>0</v>
      </c>
      <c r="BB43" s="51">
        <v>0</v>
      </c>
      <c r="BC43" s="41">
        <f t="shared" si="12"/>
        <v>0</v>
      </c>
      <c r="BD43" s="51">
        <v>0</v>
      </c>
      <c r="BE43" s="51">
        <v>0</v>
      </c>
      <c r="BF43" s="43">
        <f t="shared" si="13"/>
        <v>0</v>
      </c>
      <c r="BG43" s="41">
        <f t="shared" si="14"/>
        <v>0</v>
      </c>
      <c r="BH43" s="43">
        <f t="shared" si="15"/>
        <v>0</v>
      </c>
      <c r="BI43" s="43">
        <f t="shared" si="16"/>
        <v>0</v>
      </c>
      <c r="BJ43" s="51">
        <v>0</v>
      </c>
      <c r="BK43" s="51">
        <v>0</v>
      </c>
      <c r="BL43" s="51">
        <v>0</v>
      </c>
      <c r="BM43" s="52">
        <v>0</v>
      </c>
      <c r="BN43" s="52">
        <v>0</v>
      </c>
      <c r="BO43" s="51">
        <v>0</v>
      </c>
      <c r="BP43" s="53">
        <v>0</v>
      </c>
      <c r="BQ43" s="51">
        <v>0</v>
      </c>
      <c r="BR43" s="53">
        <v>0</v>
      </c>
      <c r="BS43" s="51">
        <v>0</v>
      </c>
      <c r="BT43" s="59">
        <f t="shared" si="17"/>
        <v>0</v>
      </c>
      <c r="BU43" s="59">
        <v>0</v>
      </c>
      <c r="BV43" s="94">
        <v>0</v>
      </c>
      <c r="BW43" s="51">
        <v>0</v>
      </c>
      <c r="BX43" s="53">
        <v>0</v>
      </c>
      <c r="BY43" s="51">
        <v>0</v>
      </c>
      <c r="BZ43" s="53">
        <v>0</v>
      </c>
      <c r="CA43" s="59">
        <v>283</v>
      </c>
      <c r="CB43" s="59">
        <v>0</v>
      </c>
      <c r="CC43" s="94">
        <v>0</v>
      </c>
      <c r="CD43" s="59">
        <v>23.8</v>
      </c>
      <c r="CE43" s="47">
        <f t="shared" si="18"/>
        <v>0</v>
      </c>
      <c r="CF43" s="54"/>
      <c r="CG43" s="40">
        <v>0</v>
      </c>
      <c r="CH43" s="53">
        <v>0</v>
      </c>
      <c r="CI43" s="51">
        <v>0</v>
      </c>
      <c r="CJ43" s="47">
        <f t="shared" si="21"/>
        <v>0</v>
      </c>
      <c r="CK43" s="47">
        <f t="shared" si="22"/>
        <v>0</v>
      </c>
      <c r="CL43" s="47">
        <f t="shared" si="23"/>
        <v>0</v>
      </c>
      <c r="CM43" s="47">
        <f t="shared" si="24"/>
        <v>0</v>
      </c>
      <c r="CN43" s="47">
        <f t="shared" si="25"/>
        <v>0</v>
      </c>
      <c r="CO43" s="47">
        <f t="shared" si="26"/>
        <v>0</v>
      </c>
      <c r="CP43" s="47">
        <f t="shared" si="27"/>
        <v>0</v>
      </c>
      <c r="CQ43" s="47">
        <f t="shared" si="28"/>
        <v>0</v>
      </c>
      <c r="CR43" s="47">
        <f t="shared" si="29"/>
        <v>0</v>
      </c>
      <c r="CS43" s="47">
        <f t="shared" si="30"/>
        <v>0</v>
      </c>
      <c r="CT43" s="47">
        <f t="shared" si="31"/>
        <v>0</v>
      </c>
      <c r="CU43" s="47">
        <f t="shared" si="32"/>
        <v>0</v>
      </c>
      <c r="CV43" s="47">
        <f t="shared" si="33"/>
        <v>0</v>
      </c>
      <c r="CW43" s="47">
        <f t="shared" si="34"/>
        <v>0</v>
      </c>
      <c r="CX43" s="47">
        <f t="shared" si="35"/>
        <v>0</v>
      </c>
      <c r="CY43" s="47">
        <f t="shared" si="36"/>
        <v>0</v>
      </c>
      <c r="CZ43" s="47">
        <f t="shared" si="37"/>
        <v>0</v>
      </c>
      <c r="DA43" s="47">
        <f t="shared" si="38"/>
        <v>0</v>
      </c>
      <c r="DB43" s="47">
        <f t="shared" si="39"/>
        <v>0</v>
      </c>
      <c r="DC43" s="47">
        <f t="shared" si="40"/>
        <v>0</v>
      </c>
      <c r="DD43" s="47">
        <f t="shared" si="50"/>
        <v>0</v>
      </c>
    </row>
    <row r="44" spans="1:108" s="2" customFormat="1" ht="12.75" customHeight="1">
      <c r="A44" s="19">
        <v>12</v>
      </c>
      <c r="B44" s="2">
        <v>34</v>
      </c>
      <c r="C44" s="61" t="s">
        <v>32</v>
      </c>
      <c r="D44" s="77">
        <f>E44+F44</f>
        <v>4648</v>
      </c>
      <c r="E44" s="77">
        <v>759</v>
      </c>
      <c r="F44" s="91">
        <v>3889</v>
      </c>
      <c r="G44" s="51">
        <f t="shared" si="41"/>
        <v>4412</v>
      </c>
      <c r="H44" s="49">
        <f t="shared" si="3"/>
        <v>94.92254733218589</v>
      </c>
      <c r="I44" s="51">
        <f t="shared" si="57"/>
        <v>3759</v>
      </c>
      <c r="J44" s="49">
        <f t="shared" si="5"/>
        <v>96.65723836461815</v>
      </c>
      <c r="K44" s="51">
        <v>3475</v>
      </c>
      <c r="L44" s="51">
        <v>2959</v>
      </c>
      <c r="M44" s="51">
        <v>937</v>
      </c>
      <c r="N44" s="51">
        <v>800</v>
      </c>
      <c r="O44" s="59">
        <f t="shared" si="59"/>
        <v>3728</v>
      </c>
      <c r="P44" s="59">
        <v>1093</v>
      </c>
      <c r="Q44" s="94">
        <v>2635</v>
      </c>
      <c r="R44" s="51">
        <v>2534</v>
      </c>
      <c r="S44" s="53">
        <f t="shared" si="7"/>
        <v>67.97210300429185</v>
      </c>
      <c r="T44" s="51">
        <v>1886</v>
      </c>
      <c r="U44" s="53">
        <f>T44/Q44*100</f>
        <v>71.57495256166982</v>
      </c>
      <c r="V44" s="59">
        <f t="shared" si="60"/>
        <v>823</v>
      </c>
      <c r="W44" s="59">
        <v>323</v>
      </c>
      <c r="X44" s="94">
        <v>500</v>
      </c>
      <c r="Y44" s="51">
        <v>0</v>
      </c>
      <c r="Z44" s="53">
        <f>Y44/V44*100</f>
        <v>0</v>
      </c>
      <c r="AA44" s="51">
        <v>0</v>
      </c>
      <c r="AB44" s="53">
        <f>AA44/X44*100</f>
        <v>0</v>
      </c>
      <c r="AC44" s="51">
        <v>0</v>
      </c>
      <c r="AD44" s="59">
        <v>0</v>
      </c>
      <c r="AE44" s="51">
        <v>0</v>
      </c>
      <c r="AF44" s="53">
        <v>0</v>
      </c>
      <c r="AG44" s="59">
        <f>AH44+AI44</f>
        <v>1234</v>
      </c>
      <c r="AH44" s="59">
        <v>50</v>
      </c>
      <c r="AI44" s="94">
        <v>1184</v>
      </c>
      <c r="AJ44" s="51">
        <v>1254</v>
      </c>
      <c r="AK44" s="53">
        <f>AJ44/AG44*100</f>
        <v>101.62074554294975</v>
      </c>
      <c r="AL44" s="51">
        <v>1254</v>
      </c>
      <c r="AM44" s="53">
        <f>AL44/AI44*100</f>
        <v>105.91216216216218</v>
      </c>
      <c r="AN44" s="48">
        <v>0</v>
      </c>
      <c r="AO44" s="85"/>
      <c r="AP44" s="110"/>
      <c r="AQ44" s="51">
        <v>0</v>
      </c>
      <c r="AR44" s="53">
        <v>0</v>
      </c>
      <c r="AS44" s="51">
        <v>0</v>
      </c>
      <c r="AT44" s="53">
        <v>0</v>
      </c>
      <c r="AU44" s="59">
        <f>AV44+AW44</f>
        <v>21645</v>
      </c>
      <c r="AV44" s="59">
        <v>0</v>
      </c>
      <c r="AW44" s="94">
        <v>21645</v>
      </c>
      <c r="AX44" s="51">
        <v>16521</v>
      </c>
      <c r="AY44" s="53">
        <f>AX44/AU44*100</f>
        <v>76.32709632709633</v>
      </c>
      <c r="AZ44" s="51">
        <v>16521</v>
      </c>
      <c r="BA44" s="53">
        <f>AZ44/AW44*100</f>
        <v>76.32709632709633</v>
      </c>
      <c r="BB44" s="51">
        <v>0</v>
      </c>
      <c r="BC44" s="41">
        <f t="shared" si="12"/>
        <v>16521</v>
      </c>
      <c r="BD44" s="51">
        <v>16521</v>
      </c>
      <c r="BE44" s="51">
        <v>0</v>
      </c>
      <c r="BF44" s="43">
        <f t="shared" si="13"/>
        <v>12390.75</v>
      </c>
      <c r="BG44" s="41">
        <f t="shared" si="14"/>
        <v>12390.75</v>
      </c>
      <c r="BH44" s="43">
        <f t="shared" si="15"/>
        <v>0</v>
      </c>
      <c r="BI44" s="43">
        <f t="shared" si="16"/>
        <v>12390.75</v>
      </c>
      <c r="BJ44" s="51">
        <v>0</v>
      </c>
      <c r="BK44" s="51">
        <v>0</v>
      </c>
      <c r="BL44" s="51">
        <v>0</v>
      </c>
      <c r="BM44" s="52">
        <v>0</v>
      </c>
      <c r="BN44" s="52">
        <v>0</v>
      </c>
      <c r="BO44" s="51">
        <v>0</v>
      </c>
      <c r="BP44" s="53">
        <v>0</v>
      </c>
      <c r="BQ44" s="51">
        <v>0</v>
      </c>
      <c r="BR44" s="53">
        <v>0</v>
      </c>
      <c r="BS44" s="51">
        <v>0</v>
      </c>
      <c r="BT44" s="59">
        <f t="shared" si="17"/>
        <v>3330</v>
      </c>
      <c r="BU44" s="59">
        <v>200</v>
      </c>
      <c r="BV44" s="94">
        <v>3130</v>
      </c>
      <c r="BW44" s="51">
        <v>2229</v>
      </c>
      <c r="BX44" s="53">
        <f>BW44/BT44*100</f>
        <v>66.93693693693695</v>
      </c>
      <c r="BY44" s="51">
        <v>2126</v>
      </c>
      <c r="BZ44" s="49">
        <f>BY44/BV44*100</f>
        <v>67.92332268370606</v>
      </c>
      <c r="CA44" s="59">
        <v>2667</v>
      </c>
      <c r="CB44" s="59">
        <v>247</v>
      </c>
      <c r="CC44" s="94">
        <v>1844</v>
      </c>
      <c r="CD44" s="59">
        <v>23.8</v>
      </c>
      <c r="CE44" s="47">
        <f t="shared" si="18"/>
        <v>13.398153355830523</v>
      </c>
      <c r="CF44" s="54"/>
      <c r="CG44" s="40">
        <f>DD44/CC44*10</f>
        <v>17.72628796095445</v>
      </c>
      <c r="CH44" s="53">
        <f>CG44/CD44*100</f>
        <v>74.48020151661534</v>
      </c>
      <c r="CI44" s="51">
        <v>1</v>
      </c>
      <c r="CJ44" s="47">
        <f t="shared" si="21"/>
        <v>1190.98</v>
      </c>
      <c r="CK44" s="47">
        <f t="shared" si="22"/>
        <v>886.42</v>
      </c>
      <c r="CL44" s="47">
        <f t="shared" si="23"/>
        <v>0</v>
      </c>
      <c r="CM44" s="47">
        <f t="shared" si="24"/>
        <v>0</v>
      </c>
      <c r="CN44" s="47">
        <f t="shared" si="25"/>
        <v>0</v>
      </c>
      <c r="CO44" s="47">
        <f t="shared" si="26"/>
        <v>0</v>
      </c>
      <c r="CP44" s="47">
        <f t="shared" si="27"/>
        <v>0</v>
      </c>
      <c r="CQ44" s="47">
        <f t="shared" si="28"/>
        <v>2106.4275000000002</v>
      </c>
      <c r="CR44" s="47">
        <f t="shared" si="29"/>
        <v>2106.4275000000002</v>
      </c>
      <c r="CS44" s="47">
        <f t="shared" si="30"/>
        <v>0</v>
      </c>
      <c r="CT44" s="47">
        <f t="shared" si="31"/>
        <v>2106.4275000000002</v>
      </c>
      <c r="CU44" s="47">
        <f t="shared" si="32"/>
        <v>0</v>
      </c>
      <c r="CV44" s="47">
        <f t="shared" si="33"/>
        <v>0</v>
      </c>
      <c r="CW44" s="47">
        <f t="shared" si="34"/>
        <v>0</v>
      </c>
      <c r="CX44" s="47">
        <f t="shared" si="35"/>
        <v>0</v>
      </c>
      <c r="CY44" s="47">
        <f t="shared" si="36"/>
        <v>275.88</v>
      </c>
      <c r="CZ44" s="47">
        <f t="shared" si="37"/>
        <v>275.88</v>
      </c>
      <c r="DA44" s="47">
        <f t="shared" si="38"/>
        <v>0</v>
      </c>
      <c r="DB44" s="47">
        <f t="shared" si="39"/>
        <v>0</v>
      </c>
      <c r="DC44" s="47">
        <f t="shared" si="40"/>
        <v>3573.2875000000004</v>
      </c>
      <c r="DD44" s="47">
        <f t="shared" si="50"/>
        <v>3268.7275000000004</v>
      </c>
    </row>
    <row r="45" spans="1:108" s="2" customFormat="1" ht="12.75">
      <c r="A45" s="19" t="s">
        <v>516</v>
      </c>
      <c r="B45" s="2">
        <v>35</v>
      </c>
      <c r="C45" s="61" t="s">
        <v>33</v>
      </c>
      <c r="D45" s="77">
        <f aca="true" t="shared" si="66" ref="D45:D51">E45+F45</f>
        <v>910</v>
      </c>
      <c r="E45" s="77">
        <v>150</v>
      </c>
      <c r="F45" s="91">
        <v>760</v>
      </c>
      <c r="G45" s="51">
        <f t="shared" si="41"/>
        <v>816</v>
      </c>
      <c r="H45" s="49">
        <f t="shared" si="3"/>
        <v>89.67032967032968</v>
      </c>
      <c r="I45" s="51">
        <f t="shared" si="57"/>
        <v>519</v>
      </c>
      <c r="J45" s="49">
        <f t="shared" si="5"/>
        <v>68.28947368421052</v>
      </c>
      <c r="K45" s="51">
        <v>816</v>
      </c>
      <c r="L45" s="51">
        <v>519</v>
      </c>
      <c r="M45" s="51">
        <v>0</v>
      </c>
      <c r="N45" s="51">
        <v>0</v>
      </c>
      <c r="O45" s="59">
        <f t="shared" si="59"/>
        <v>509</v>
      </c>
      <c r="P45" s="59">
        <v>300</v>
      </c>
      <c r="Q45" s="94">
        <v>209</v>
      </c>
      <c r="R45" s="51">
        <v>891</v>
      </c>
      <c r="S45" s="53">
        <f t="shared" si="7"/>
        <v>175.049115913556</v>
      </c>
      <c r="T45" s="51">
        <v>326</v>
      </c>
      <c r="U45" s="53">
        <f t="shared" si="8"/>
        <v>155.98086124401914</v>
      </c>
      <c r="V45" s="59">
        <f t="shared" si="60"/>
        <v>0</v>
      </c>
      <c r="W45" s="59">
        <v>0</v>
      </c>
      <c r="X45" s="94">
        <v>0</v>
      </c>
      <c r="Y45" s="51">
        <v>1248</v>
      </c>
      <c r="Z45" s="53">
        <v>0</v>
      </c>
      <c r="AA45" s="51">
        <v>1248</v>
      </c>
      <c r="AB45" s="53">
        <v>0</v>
      </c>
      <c r="AC45" s="51">
        <v>0</v>
      </c>
      <c r="AD45" s="59">
        <v>0</v>
      </c>
      <c r="AE45" s="51">
        <v>0</v>
      </c>
      <c r="AF45" s="53">
        <v>0</v>
      </c>
      <c r="AG45" s="59">
        <f aca="true" t="shared" si="67" ref="AG45:AG52">AH45+AI45</f>
        <v>30</v>
      </c>
      <c r="AH45" s="59">
        <v>30</v>
      </c>
      <c r="AI45" s="94">
        <v>0</v>
      </c>
      <c r="AJ45" s="51">
        <v>0</v>
      </c>
      <c r="AK45" s="53">
        <f t="shared" si="44"/>
        <v>0</v>
      </c>
      <c r="AL45" s="51">
        <v>0</v>
      </c>
      <c r="AM45" s="53">
        <v>0</v>
      </c>
      <c r="AN45" s="48">
        <v>0</v>
      </c>
      <c r="AO45" s="85"/>
      <c r="AP45" s="110"/>
      <c r="AQ45" s="51">
        <v>0</v>
      </c>
      <c r="AR45" s="53">
        <v>0</v>
      </c>
      <c r="AS45" s="51">
        <v>0</v>
      </c>
      <c r="AT45" s="53">
        <v>0</v>
      </c>
      <c r="AU45" s="59">
        <f aca="true" t="shared" si="68" ref="AU45:AU51">AV45+AW45</f>
        <v>2700</v>
      </c>
      <c r="AV45" s="59">
        <v>0</v>
      </c>
      <c r="AW45" s="94">
        <v>2700</v>
      </c>
      <c r="AX45" s="51">
        <v>0</v>
      </c>
      <c r="AY45" s="53">
        <f t="shared" si="45"/>
        <v>0</v>
      </c>
      <c r="AZ45" s="51">
        <v>0</v>
      </c>
      <c r="BA45" s="53">
        <f t="shared" si="46"/>
        <v>0</v>
      </c>
      <c r="BB45" s="51">
        <v>0</v>
      </c>
      <c r="BC45" s="41">
        <f t="shared" si="12"/>
        <v>0</v>
      </c>
      <c r="BD45" s="51">
        <v>0</v>
      </c>
      <c r="BE45" s="51">
        <v>0</v>
      </c>
      <c r="BF45" s="43">
        <f t="shared" si="13"/>
        <v>0</v>
      </c>
      <c r="BG45" s="41">
        <f t="shared" si="14"/>
        <v>0</v>
      </c>
      <c r="BH45" s="43">
        <f t="shared" si="15"/>
        <v>0</v>
      </c>
      <c r="BI45" s="43">
        <f t="shared" si="16"/>
        <v>0</v>
      </c>
      <c r="BJ45" s="51">
        <v>0</v>
      </c>
      <c r="BK45" s="51">
        <v>0</v>
      </c>
      <c r="BL45" s="51">
        <v>0</v>
      </c>
      <c r="BM45" s="52">
        <v>0</v>
      </c>
      <c r="BN45" s="52">
        <v>0</v>
      </c>
      <c r="BO45" s="51">
        <v>0</v>
      </c>
      <c r="BP45" s="53">
        <v>0</v>
      </c>
      <c r="BQ45" s="51">
        <v>0</v>
      </c>
      <c r="BR45" s="53">
        <v>0</v>
      </c>
      <c r="BS45" s="51">
        <v>0</v>
      </c>
      <c r="BT45" s="59">
        <f t="shared" si="17"/>
        <v>302</v>
      </c>
      <c r="BU45" s="59">
        <v>50</v>
      </c>
      <c r="BV45" s="94">
        <v>252</v>
      </c>
      <c r="BW45" s="51">
        <v>0</v>
      </c>
      <c r="BX45" s="53">
        <f t="shared" si="48"/>
        <v>0</v>
      </c>
      <c r="BY45" s="51">
        <v>0</v>
      </c>
      <c r="BZ45" s="49">
        <f t="shared" si="49"/>
        <v>0</v>
      </c>
      <c r="CA45" s="59">
        <v>560</v>
      </c>
      <c r="CB45" s="59">
        <v>116</v>
      </c>
      <c r="CC45" s="94">
        <v>220</v>
      </c>
      <c r="CD45" s="59">
        <v>28.1</v>
      </c>
      <c r="CE45" s="47">
        <f t="shared" si="18"/>
        <v>14.609464285714287</v>
      </c>
      <c r="CF45" s="54"/>
      <c r="CG45" s="40">
        <f t="shared" si="19"/>
        <v>25.117272727272727</v>
      </c>
      <c r="CH45" s="53">
        <f t="shared" si="20"/>
        <v>89.3853121967001</v>
      </c>
      <c r="CI45" s="51">
        <v>0</v>
      </c>
      <c r="CJ45" s="47">
        <f t="shared" si="21"/>
        <v>418.77</v>
      </c>
      <c r="CK45" s="47">
        <f t="shared" si="22"/>
        <v>153.22</v>
      </c>
      <c r="CL45" s="47">
        <f t="shared" si="23"/>
        <v>399.36</v>
      </c>
      <c r="CM45" s="47">
        <f t="shared" si="24"/>
        <v>399.36</v>
      </c>
      <c r="CN45" s="47">
        <f t="shared" si="25"/>
        <v>0</v>
      </c>
      <c r="CO45" s="47">
        <f t="shared" si="26"/>
        <v>0</v>
      </c>
      <c r="CP45" s="47">
        <f t="shared" si="27"/>
        <v>399.36</v>
      </c>
      <c r="CQ45" s="47">
        <f t="shared" si="28"/>
        <v>0</v>
      </c>
      <c r="CR45" s="47">
        <f t="shared" si="29"/>
        <v>0</v>
      </c>
      <c r="CS45" s="47">
        <f t="shared" si="30"/>
        <v>0</v>
      </c>
      <c r="CT45" s="47">
        <f t="shared" si="31"/>
        <v>0</v>
      </c>
      <c r="CU45" s="47">
        <f t="shared" si="32"/>
        <v>0</v>
      </c>
      <c r="CV45" s="47">
        <f t="shared" si="33"/>
        <v>0</v>
      </c>
      <c r="CW45" s="47">
        <f t="shared" si="34"/>
        <v>0</v>
      </c>
      <c r="CX45" s="47">
        <f t="shared" si="35"/>
        <v>0</v>
      </c>
      <c r="CY45" s="47">
        <f t="shared" si="36"/>
        <v>0</v>
      </c>
      <c r="CZ45" s="47">
        <f t="shared" si="37"/>
        <v>0</v>
      </c>
      <c r="DA45" s="47">
        <f t="shared" si="38"/>
        <v>0</v>
      </c>
      <c r="DB45" s="47">
        <f t="shared" si="39"/>
        <v>0</v>
      </c>
      <c r="DC45" s="47">
        <f t="shared" si="40"/>
        <v>818.13</v>
      </c>
      <c r="DD45" s="47">
        <f t="shared" si="50"/>
        <v>552.58</v>
      </c>
    </row>
    <row r="46" spans="1:108" s="2" customFormat="1" ht="12.75">
      <c r="A46" s="19">
        <v>18</v>
      </c>
      <c r="B46" s="2">
        <v>36</v>
      </c>
      <c r="C46" s="61" t="s">
        <v>34</v>
      </c>
      <c r="D46" s="77">
        <f t="shared" si="66"/>
        <v>20841</v>
      </c>
      <c r="E46" s="77">
        <v>960</v>
      </c>
      <c r="F46" s="91">
        <v>19881</v>
      </c>
      <c r="G46" s="51">
        <f t="shared" si="41"/>
        <v>13606</v>
      </c>
      <c r="H46" s="49">
        <f t="shared" si="3"/>
        <v>65.2847752027254</v>
      </c>
      <c r="I46" s="51">
        <f t="shared" si="57"/>
        <v>13256</v>
      </c>
      <c r="J46" s="49">
        <f t="shared" si="5"/>
        <v>66.67672652281072</v>
      </c>
      <c r="K46" s="51">
        <v>13606</v>
      </c>
      <c r="L46" s="51">
        <v>13256</v>
      </c>
      <c r="M46" s="51">
        <v>0</v>
      </c>
      <c r="N46" s="51">
        <v>0</v>
      </c>
      <c r="O46" s="59">
        <f t="shared" si="59"/>
        <v>7573</v>
      </c>
      <c r="P46" s="59">
        <v>800</v>
      </c>
      <c r="Q46" s="94">
        <v>6773</v>
      </c>
      <c r="R46" s="51">
        <v>5466</v>
      </c>
      <c r="S46" s="53">
        <f t="shared" si="7"/>
        <v>72.1774726000264</v>
      </c>
      <c r="T46" s="51">
        <v>5266</v>
      </c>
      <c r="U46" s="53">
        <f t="shared" si="8"/>
        <v>77.74988926620404</v>
      </c>
      <c r="V46" s="59">
        <f t="shared" si="60"/>
        <v>38625</v>
      </c>
      <c r="W46" s="59">
        <v>2000</v>
      </c>
      <c r="X46" s="94">
        <v>36625</v>
      </c>
      <c r="Y46" s="51">
        <v>33160</v>
      </c>
      <c r="Z46" s="53">
        <f aca="true" t="shared" si="69" ref="Z46:Z54">Y46/V46*100</f>
        <v>85.85113268608414</v>
      </c>
      <c r="AA46" s="51">
        <v>32610</v>
      </c>
      <c r="AB46" s="53">
        <f aca="true" t="shared" si="70" ref="AB46:AB52">AA46/X46*100</f>
        <v>89.03754266211604</v>
      </c>
      <c r="AC46" s="51">
        <v>0</v>
      </c>
      <c r="AD46" s="59">
        <v>5100</v>
      </c>
      <c r="AE46" s="51">
        <v>3525</v>
      </c>
      <c r="AF46" s="53">
        <f aca="true" t="shared" si="71" ref="AF46:AF54">AE46/AD46*100</f>
        <v>69.11764705882352</v>
      </c>
      <c r="AG46" s="59">
        <f t="shared" si="67"/>
        <v>3228</v>
      </c>
      <c r="AH46" s="59">
        <v>400</v>
      </c>
      <c r="AI46" s="94">
        <v>2828</v>
      </c>
      <c r="AJ46" s="51">
        <v>4606</v>
      </c>
      <c r="AK46" s="53">
        <f t="shared" si="44"/>
        <v>142.68897149938041</v>
      </c>
      <c r="AL46" s="51">
        <v>4606</v>
      </c>
      <c r="AM46" s="53">
        <f aca="true" t="shared" si="72" ref="AM46:AM52">AL46/AI46*100</f>
        <v>162.87128712871285</v>
      </c>
      <c r="AN46" s="48">
        <v>0</v>
      </c>
      <c r="AO46" s="85"/>
      <c r="AP46" s="110"/>
      <c r="AQ46" s="51">
        <v>0</v>
      </c>
      <c r="AR46" s="53">
        <v>0</v>
      </c>
      <c r="AS46" s="51">
        <v>0</v>
      </c>
      <c r="AT46" s="53">
        <v>0</v>
      </c>
      <c r="AU46" s="59">
        <f t="shared" si="68"/>
        <v>29430</v>
      </c>
      <c r="AV46" s="59">
        <v>1800</v>
      </c>
      <c r="AW46" s="94">
        <v>27630</v>
      </c>
      <c r="AX46" s="51">
        <v>14746</v>
      </c>
      <c r="AY46" s="53">
        <f t="shared" si="45"/>
        <v>50.10533469249066</v>
      </c>
      <c r="AZ46" s="51">
        <v>14096</v>
      </c>
      <c r="BA46" s="53">
        <f t="shared" si="46"/>
        <v>51.01701049583786</v>
      </c>
      <c r="BB46" s="51">
        <v>0</v>
      </c>
      <c r="BC46" s="41">
        <f t="shared" si="12"/>
        <v>14096</v>
      </c>
      <c r="BD46" s="51">
        <v>0</v>
      </c>
      <c r="BE46" s="51">
        <v>0</v>
      </c>
      <c r="BF46" s="43">
        <f t="shared" si="13"/>
        <v>11059.5</v>
      </c>
      <c r="BG46" s="41">
        <f t="shared" si="14"/>
        <v>10572</v>
      </c>
      <c r="BH46" s="43">
        <f t="shared" si="15"/>
        <v>0</v>
      </c>
      <c r="BI46" s="43">
        <f t="shared" si="16"/>
        <v>10572</v>
      </c>
      <c r="BJ46" s="51">
        <v>0</v>
      </c>
      <c r="BK46" s="51">
        <v>0</v>
      </c>
      <c r="BL46" s="51">
        <v>0</v>
      </c>
      <c r="BM46" s="52">
        <v>0</v>
      </c>
      <c r="BN46" s="52">
        <v>0</v>
      </c>
      <c r="BO46" s="51">
        <v>0</v>
      </c>
      <c r="BP46" s="53">
        <v>0</v>
      </c>
      <c r="BQ46" s="51">
        <v>0</v>
      </c>
      <c r="BR46" s="53">
        <v>0</v>
      </c>
      <c r="BS46" s="51">
        <v>0</v>
      </c>
      <c r="BT46" s="59">
        <f t="shared" si="17"/>
        <v>12067</v>
      </c>
      <c r="BU46" s="59">
        <v>920</v>
      </c>
      <c r="BV46" s="94">
        <v>11147</v>
      </c>
      <c r="BW46" s="51">
        <v>0</v>
      </c>
      <c r="BX46" s="53">
        <f t="shared" si="48"/>
        <v>0</v>
      </c>
      <c r="BY46" s="51">
        <v>0</v>
      </c>
      <c r="BZ46" s="49">
        <f t="shared" si="49"/>
        <v>0</v>
      </c>
      <c r="CA46" s="59">
        <v>10819</v>
      </c>
      <c r="CB46" s="59">
        <v>474</v>
      </c>
      <c r="CC46" s="94">
        <v>7087</v>
      </c>
      <c r="CD46" s="59">
        <v>29.1</v>
      </c>
      <c r="CE46" s="47">
        <f t="shared" si="18"/>
        <v>15.117529346520012</v>
      </c>
      <c r="CF46" s="54"/>
      <c r="CG46" s="40">
        <f t="shared" si="19"/>
        <v>22.580471285452237</v>
      </c>
      <c r="CH46" s="53">
        <f t="shared" si="20"/>
        <v>77.59612125584961</v>
      </c>
      <c r="CI46" s="51">
        <v>1</v>
      </c>
      <c r="CJ46" s="47">
        <f t="shared" si="21"/>
        <v>2569.02</v>
      </c>
      <c r="CK46" s="47">
        <f t="shared" si="22"/>
        <v>2475.02</v>
      </c>
      <c r="CL46" s="47">
        <f t="shared" si="23"/>
        <v>10893.2</v>
      </c>
      <c r="CM46" s="47">
        <f t="shared" si="24"/>
        <v>10717.2</v>
      </c>
      <c r="CN46" s="47">
        <f t="shared" si="25"/>
        <v>1410</v>
      </c>
      <c r="CO46" s="47">
        <f t="shared" si="26"/>
        <v>0</v>
      </c>
      <c r="CP46" s="47">
        <f t="shared" si="27"/>
        <v>9307.2</v>
      </c>
      <c r="CQ46" s="47">
        <f t="shared" si="28"/>
        <v>1880.1150000000002</v>
      </c>
      <c r="CR46" s="47">
        <f t="shared" si="29"/>
        <v>1797.2400000000002</v>
      </c>
      <c r="CS46" s="47">
        <f t="shared" si="30"/>
        <v>0</v>
      </c>
      <c r="CT46" s="47">
        <f t="shared" si="31"/>
        <v>1797.2400000000002</v>
      </c>
      <c r="CU46" s="47">
        <f t="shared" si="32"/>
        <v>0</v>
      </c>
      <c r="CV46" s="47">
        <f t="shared" si="33"/>
        <v>0</v>
      </c>
      <c r="CW46" s="47">
        <f t="shared" si="34"/>
        <v>0</v>
      </c>
      <c r="CX46" s="47">
        <f t="shared" si="35"/>
        <v>0</v>
      </c>
      <c r="CY46" s="47">
        <f t="shared" si="36"/>
        <v>1013.32</v>
      </c>
      <c r="CZ46" s="47">
        <f t="shared" si="37"/>
        <v>1013.32</v>
      </c>
      <c r="DA46" s="47">
        <f t="shared" si="38"/>
        <v>0</v>
      </c>
      <c r="DB46" s="47">
        <f t="shared" si="39"/>
        <v>0</v>
      </c>
      <c r="DC46" s="47">
        <f t="shared" si="40"/>
        <v>16355.655</v>
      </c>
      <c r="DD46" s="47">
        <f t="shared" si="50"/>
        <v>16002.78</v>
      </c>
    </row>
    <row r="47" spans="1:108" s="2" customFormat="1" ht="12.75">
      <c r="A47" s="19">
        <v>28</v>
      </c>
      <c r="B47" s="2">
        <v>37</v>
      </c>
      <c r="C47" s="61" t="s">
        <v>35</v>
      </c>
      <c r="D47" s="77">
        <f t="shared" si="66"/>
        <v>15952</v>
      </c>
      <c r="E47" s="77">
        <v>0</v>
      </c>
      <c r="F47" s="91">
        <v>15952</v>
      </c>
      <c r="G47" s="51">
        <f t="shared" si="41"/>
        <v>11331</v>
      </c>
      <c r="H47" s="49">
        <f t="shared" si="3"/>
        <v>71.03184553660982</v>
      </c>
      <c r="I47" s="51">
        <f t="shared" si="57"/>
        <v>11331</v>
      </c>
      <c r="J47" s="49">
        <f t="shared" si="5"/>
        <v>71.03184553660982</v>
      </c>
      <c r="K47" s="51">
        <v>11111</v>
      </c>
      <c r="L47" s="51">
        <v>11111</v>
      </c>
      <c r="M47" s="51">
        <v>220</v>
      </c>
      <c r="N47" s="51">
        <v>220</v>
      </c>
      <c r="O47" s="59">
        <f t="shared" si="59"/>
        <v>7200</v>
      </c>
      <c r="P47" s="59">
        <v>0</v>
      </c>
      <c r="Q47" s="94">
        <v>7200</v>
      </c>
      <c r="R47" s="51">
        <v>6318</v>
      </c>
      <c r="S47" s="53">
        <f t="shared" si="7"/>
        <v>87.75</v>
      </c>
      <c r="T47" s="51">
        <v>6318</v>
      </c>
      <c r="U47" s="53">
        <f t="shared" si="8"/>
        <v>87.75</v>
      </c>
      <c r="V47" s="59">
        <f t="shared" si="60"/>
        <v>18020</v>
      </c>
      <c r="W47" s="59">
        <v>0</v>
      </c>
      <c r="X47" s="94">
        <v>18020</v>
      </c>
      <c r="Y47" s="51">
        <v>19874</v>
      </c>
      <c r="Z47" s="53">
        <f t="shared" si="69"/>
        <v>110.28856825749168</v>
      </c>
      <c r="AA47" s="51">
        <v>19874</v>
      </c>
      <c r="AB47" s="53">
        <f t="shared" si="70"/>
        <v>110.28856825749168</v>
      </c>
      <c r="AC47" s="51">
        <v>2509</v>
      </c>
      <c r="AD47" s="59">
        <v>10620</v>
      </c>
      <c r="AE47" s="51">
        <v>14262</v>
      </c>
      <c r="AF47" s="53">
        <f t="shared" si="71"/>
        <v>134.29378531073445</v>
      </c>
      <c r="AG47" s="59">
        <f t="shared" si="67"/>
        <v>874</v>
      </c>
      <c r="AH47" s="59">
        <v>0</v>
      </c>
      <c r="AI47" s="94">
        <v>874</v>
      </c>
      <c r="AJ47" s="51">
        <v>0</v>
      </c>
      <c r="AK47" s="53">
        <f t="shared" si="44"/>
        <v>0</v>
      </c>
      <c r="AL47" s="51">
        <v>0</v>
      </c>
      <c r="AM47" s="53">
        <f t="shared" si="72"/>
        <v>0</v>
      </c>
      <c r="AN47" s="48">
        <v>0</v>
      </c>
      <c r="AO47" s="85"/>
      <c r="AP47" s="110"/>
      <c r="AQ47" s="51">
        <v>0</v>
      </c>
      <c r="AR47" s="53">
        <v>0</v>
      </c>
      <c r="AS47" s="51">
        <v>0</v>
      </c>
      <c r="AT47" s="53">
        <v>0</v>
      </c>
      <c r="AU47" s="59">
        <f t="shared" si="68"/>
        <v>82063</v>
      </c>
      <c r="AV47" s="59">
        <v>0</v>
      </c>
      <c r="AW47" s="94">
        <v>82063</v>
      </c>
      <c r="AX47" s="51">
        <v>78721</v>
      </c>
      <c r="AY47" s="53">
        <f t="shared" si="45"/>
        <v>95.92751910117836</v>
      </c>
      <c r="AZ47" s="51">
        <v>78721</v>
      </c>
      <c r="BA47" s="53">
        <f t="shared" si="46"/>
        <v>95.92751910117836</v>
      </c>
      <c r="BB47" s="51">
        <v>67796</v>
      </c>
      <c r="BC47" s="41">
        <f t="shared" si="12"/>
        <v>10925</v>
      </c>
      <c r="BD47" s="51">
        <v>56119</v>
      </c>
      <c r="BE47" s="51">
        <v>78721</v>
      </c>
      <c r="BF47" s="43">
        <f t="shared" si="13"/>
        <v>65820.35</v>
      </c>
      <c r="BG47" s="41">
        <f t="shared" si="14"/>
        <v>65820.35</v>
      </c>
      <c r="BH47" s="43">
        <f t="shared" si="15"/>
        <v>57626.6</v>
      </c>
      <c r="BI47" s="43">
        <f t="shared" si="16"/>
        <v>8193.75</v>
      </c>
      <c r="BJ47" s="51">
        <v>0</v>
      </c>
      <c r="BK47" s="51">
        <v>0</v>
      </c>
      <c r="BL47" s="51">
        <v>0</v>
      </c>
      <c r="BM47" s="52">
        <v>0</v>
      </c>
      <c r="BN47" s="52">
        <v>0</v>
      </c>
      <c r="BO47" s="51">
        <v>0</v>
      </c>
      <c r="BP47" s="53">
        <v>0</v>
      </c>
      <c r="BQ47" s="51">
        <v>0</v>
      </c>
      <c r="BR47" s="53">
        <v>0</v>
      </c>
      <c r="BS47" s="51">
        <v>0</v>
      </c>
      <c r="BT47" s="59">
        <f t="shared" si="17"/>
        <v>10897</v>
      </c>
      <c r="BU47" s="59">
        <v>0</v>
      </c>
      <c r="BV47" s="94">
        <v>10897</v>
      </c>
      <c r="BW47" s="51">
        <v>6257</v>
      </c>
      <c r="BX47" s="53">
        <f t="shared" si="48"/>
        <v>57.41947324951822</v>
      </c>
      <c r="BY47" s="51">
        <v>6257</v>
      </c>
      <c r="BZ47" s="49">
        <f t="shared" si="49"/>
        <v>57.41947324951822</v>
      </c>
      <c r="CA47" s="59">
        <v>6623</v>
      </c>
      <c r="CB47" s="59">
        <v>20</v>
      </c>
      <c r="CC47" s="94">
        <v>6233</v>
      </c>
      <c r="CD47" s="59">
        <v>38.2</v>
      </c>
      <c r="CE47" s="47">
        <f t="shared" si="18"/>
        <v>37.24345387286728</v>
      </c>
      <c r="CF47" s="54"/>
      <c r="CG47" s="40">
        <f t="shared" si="19"/>
        <v>39.573783892186746</v>
      </c>
      <c r="CH47" s="53">
        <f t="shared" si="20"/>
        <v>103.59629291148363</v>
      </c>
      <c r="CI47" s="51">
        <v>1</v>
      </c>
      <c r="CJ47" s="47">
        <f t="shared" si="21"/>
        <v>2969.46</v>
      </c>
      <c r="CK47" s="47">
        <f t="shared" si="22"/>
        <v>2969.46</v>
      </c>
      <c r="CL47" s="47">
        <f t="shared" si="23"/>
        <v>7626.09</v>
      </c>
      <c r="CM47" s="47">
        <f t="shared" si="24"/>
        <v>7626.09</v>
      </c>
      <c r="CN47" s="47">
        <f t="shared" si="25"/>
        <v>5704.8</v>
      </c>
      <c r="CO47" s="47">
        <f t="shared" si="26"/>
        <v>928.33</v>
      </c>
      <c r="CP47" s="47">
        <f t="shared" si="27"/>
        <v>992.96</v>
      </c>
      <c r="CQ47" s="47">
        <f t="shared" si="28"/>
        <v>14070.789499999999</v>
      </c>
      <c r="CR47" s="47">
        <f t="shared" si="29"/>
        <v>14070.789499999999</v>
      </c>
      <c r="CS47" s="47">
        <f t="shared" si="30"/>
        <v>12677.851999999999</v>
      </c>
      <c r="CT47" s="47">
        <f t="shared" si="31"/>
        <v>1392.9375</v>
      </c>
      <c r="CU47" s="47">
        <f t="shared" si="32"/>
        <v>0</v>
      </c>
      <c r="CV47" s="47">
        <f t="shared" si="33"/>
        <v>0</v>
      </c>
      <c r="CW47" s="47">
        <f t="shared" si="34"/>
        <v>0</v>
      </c>
      <c r="CX47" s="47">
        <f t="shared" si="35"/>
        <v>0</v>
      </c>
      <c r="CY47" s="47">
        <f t="shared" si="36"/>
        <v>0</v>
      </c>
      <c r="CZ47" s="47">
        <f t="shared" si="37"/>
        <v>0</v>
      </c>
      <c r="DA47" s="47">
        <f t="shared" si="38"/>
        <v>0</v>
      </c>
      <c r="DB47" s="47">
        <f t="shared" si="39"/>
        <v>0</v>
      </c>
      <c r="DC47" s="47">
        <f t="shared" si="40"/>
        <v>24666.3395</v>
      </c>
      <c r="DD47" s="47">
        <f t="shared" si="50"/>
        <v>24666.3395</v>
      </c>
    </row>
    <row r="48" spans="1:108" s="2" customFormat="1" ht="12.75">
      <c r="A48" s="19">
        <v>30</v>
      </c>
      <c r="B48" s="2">
        <v>38</v>
      </c>
      <c r="C48" s="61" t="s">
        <v>36</v>
      </c>
      <c r="D48" s="77">
        <f t="shared" si="66"/>
        <v>5138</v>
      </c>
      <c r="E48" s="77">
        <v>600</v>
      </c>
      <c r="F48" s="91">
        <v>4538</v>
      </c>
      <c r="G48" s="51">
        <f t="shared" si="41"/>
        <v>2900</v>
      </c>
      <c r="H48" s="49">
        <f t="shared" si="3"/>
        <v>56.44219540677307</v>
      </c>
      <c r="I48" s="51">
        <f t="shared" si="57"/>
        <v>2300</v>
      </c>
      <c r="J48" s="49">
        <f t="shared" si="5"/>
        <v>50.68312031732041</v>
      </c>
      <c r="K48" s="51">
        <v>2900</v>
      </c>
      <c r="L48" s="51">
        <v>2300</v>
      </c>
      <c r="M48" s="51">
        <v>0</v>
      </c>
      <c r="N48" s="51">
        <v>0</v>
      </c>
      <c r="O48" s="59">
        <f t="shared" si="59"/>
        <v>2529</v>
      </c>
      <c r="P48" s="59">
        <v>620</v>
      </c>
      <c r="Q48" s="94">
        <v>1909</v>
      </c>
      <c r="R48" s="51">
        <v>2559</v>
      </c>
      <c r="S48" s="53">
        <f t="shared" si="7"/>
        <v>101.18623962040331</v>
      </c>
      <c r="T48" s="51">
        <v>1384</v>
      </c>
      <c r="U48" s="53">
        <f t="shared" si="8"/>
        <v>72.49869041382922</v>
      </c>
      <c r="V48" s="59">
        <f t="shared" si="60"/>
        <v>2695</v>
      </c>
      <c r="W48" s="59">
        <v>40</v>
      </c>
      <c r="X48" s="94">
        <v>2655</v>
      </c>
      <c r="Y48" s="51">
        <v>2060</v>
      </c>
      <c r="Z48" s="53">
        <f t="shared" si="69"/>
        <v>76.43784786641929</v>
      </c>
      <c r="AA48" s="51">
        <v>2060</v>
      </c>
      <c r="AB48" s="53">
        <f t="shared" si="70"/>
        <v>77.5894538606403</v>
      </c>
      <c r="AC48" s="51">
        <v>0</v>
      </c>
      <c r="AD48" s="59">
        <v>2655</v>
      </c>
      <c r="AE48" s="51">
        <v>2060</v>
      </c>
      <c r="AF48" s="53">
        <f t="shared" si="71"/>
        <v>77.5894538606403</v>
      </c>
      <c r="AG48" s="59">
        <f t="shared" si="67"/>
        <v>414</v>
      </c>
      <c r="AH48" s="59">
        <v>0</v>
      </c>
      <c r="AI48" s="94">
        <v>414</v>
      </c>
      <c r="AJ48" s="51">
        <v>0</v>
      </c>
      <c r="AK48" s="53">
        <f t="shared" si="44"/>
        <v>0</v>
      </c>
      <c r="AL48" s="51">
        <v>0</v>
      </c>
      <c r="AM48" s="53">
        <f t="shared" si="72"/>
        <v>0</v>
      </c>
      <c r="AN48" s="48">
        <v>0</v>
      </c>
      <c r="AO48" s="85"/>
      <c r="AP48" s="110"/>
      <c r="AQ48" s="51">
        <v>0</v>
      </c>
      <c r="AR48" s="53">
        <v>0</v>
      </c>
      <c r="AS48" s="51">
        <v>0</v>
      </c>
      <c r="AT48" s="53">
        <v>0</v>
      </c>
      <c r="AU48" s="59">
        <f t="shared" si="68"/>
        <v>19662</v>
      </c>
      <c r="AV48" s="59">
        <v>0</v>
      </c>
      <c r="AW48" s="94">
        <v>19662</v>
      </c>
      <c r="AX48" s="51">
        <v>18583</v>
      </c>
      <c r="AY48" s="53">
        <f t="shared" si="45"/>
        <v>94.5122571457634</v>
      </c>
      <c r="AZ48" s="51">
        <v>18583</v>
      </c>
      <c r="BA48" s="53">
        <f t="shared" si="46"/>
        <v>94.5122571457634</v>
      </c>
      <c r="BB48" s="51">
        <v>15500</v>
      </c>
      <c r="BC48" s="41">
        <f t="shared" si="12"/>
        <v>3083</v>
      </c>
      <c r="BD48" s="51">
        <v>0</v>
      </c>
      <c r="BE48" s="51">
        <v>0</v>
      </c>
      <c r="BF48" s="43">
        <f t="shared" si="13"/>
        <v>15487.25</v>
      </c>
      <c r="BG48" s="41">
        <f t="shared" si="14"/>
        <v>15487.25</v>
      </c>
      <c r="BH48" s="43">
        <f t="shared" si="15"/>
        <v>13175</v>
      </c>
      <c r="BI48" s="43">
        <f t="shared" si="16"/>
        <v>2312.25</v>
      </c>
      <c r="BJ48" s="51">
        <v>0</v>
      </c>
      <c r="BK48" s="51">
        <v>0</v>
      </c>
      <c r="BL48" s="51">
        <v>0</v>
      </c>
      <c r="BM48" s="52">
        <v>0</v>
      </c>
      <c r="BN48" s="52">
        <v>0</v>
      </c>
      <c r="BO48" s="51">
        <v>0</v>
      </c>
      <c r="BP48" s="53">
        <v>0</v>
      </c>
      <c r="BQ48" s="51">
        <v>0</v>
      </c>
      <c r="BR48" s="53">
        <v>0</v>
      </c>
      <c r="BS48" s="51">
        <v>0</v>
      </c>
      <c r="BT48" s="59">
        <f t="shared" si="17"/>
        <v>2827</v>
      </c>
      <c r="BU48" s="59">
        <v>300</v>
      </c>
      <c r="BV48" s="94">
        <v>2527</v>
      </c>
      <c r="BW48" s="51">
        <v>500</v>
      </c>
      <c r="BX48" s="53">
        <f t="shared" si="48"/>
        <v>17.686593562079945</v>
      </c>
      <c r="BY48" s="51">
        <v>450</v>
      </c>
      <c r="BZ48" s="49">
        <f t="shared" si="49"/>
        <v>17.80767708745548</v>
      </c>
      <c r="CA48" s="59">
        <v>1864</v>
      </c>
      <c r="CB48" s="59">
        <v>146</v>
      </c>
      <c r="CC48" s="94">
        <v>1404</v>
      </c>
      <c r="CD48" s="59">
        <v>33.8</v>
      </c>
      <c r="CE48" s="47">
        <f t="shared" si="18"/>
        <v>28.531719420600858</v>
      </c>
      <c r="CF48" s="54"/>
      <c r="CG48" s="40">
        <f t="shared" si="19"/>
        <v>33.9463141025641</v>
      </c>
      <c r="CH48" s="53">
        <f t="shared" si="20"/>
        <v>100.43288196024882</v>
      </c>
      <c r="CI48" s="51">
        <v>0</v>
      </c>
      <c r="CJ48" s="47">
        <f t="shared" si="21"/>
        <v>1202.73</v>
      </c>
      <c r="CK48" s="47">
        <f t="shared" si="22"/>
        <v>650.48</v>
      </c>
      <c r="CL48" s="47">
        <f t="shared" si="23"/>
        <v>824</v>
      </c>
      <c r="CM48" s="47">
        <f t="shared" si="24"/>
        <v>824</v>
      </c>
      <c r="CN48" s="47">
        <f t="shared" si="25"/>
        <v>824</v>
      </c>
      <c r="CO48" s="47">
        <f t="shared" si="26"/>
        <v>0</v>
      </c>
      <c r="CP48" s="47">
        <f t="shared" si="27"/>
        <v>0</v>
      </c>
      <c r="CQ48" s="47">
        <f t="shared" si="28"/>
        <v>3291.5825</v>
      </c>
      <c r="CR48" s="47">
        <f t="shared" si="29"/>
        <v>3291.5825</v>
      </c>
      <c r="CS48" s="47">
        <f t="shared" si="30"/>
        <v>2898.5</v>
      </c>
      <c r="CT48" s="47">
        <f t="shared" si="31"/>
        <v>393.08250000000004</v>
      </c>
      <c r="CU48" s="47">
        <f t="shared" si="32"/>
        <v>0</v>
      </c>
      <c r="CV48" s="47">
        <f t="shared" si="33"/>
        <v>0</v>
      </c>
      <c r="CW48" s="47">
        <f t="shared" si="34"/>
        <v>0</v>
      </c>
      <c r="CX48" s="47">
        <f t="shared" si="35"/>
        <v>0</v>
      </c>
      <c r="CY48" s="47">
        <f t="shared" si="36"/>
        <v>0</v>
      </c>
      <c r="CZ48" s="47">
        <f t="shared" si="37"/>
        <v>0</v>
      </c>
      <c r="DA48" s="47">
        <f t="shared" si="38"/>
        <v>0</v>
      </c>
      <c r="DB48" s="47">
        <f t="shared" si="39"/>
        <v>0</v>
      </c>
      <c r="DC48" s="47">
        <f t="shared" si="40"/>
        <v>5318.3125</v>
      </c>
      <c r="DD48" s="47">
        <f t="shared" si="50"/>
        <v>4766.0625</v>
      </c>
    </row>
    <row r="49" spans="1:108" s="2" customFormat="1" ht="12.75">
      <c r="A49" s="19">
        <v>34</v>
      </c>
      <c r="B49" s="2">
        <v>39</v>
      </c>
      <c r="C49" s="61" t="s">
        <v>37</v>
      </c>
      <c r="D49" s="77">
        <f t="shared" si="66"/>
        <v>23252</v>
      </c>
      <c r="E49" s="77">
        <v>165</v>
      </c>
      <c r="F49" s="91">
        <v>23087</v>
      </c>
      <c r="G49" s="51">
        <f t="shared" si="41"/>
        <v>19176</v>
      </c>
      <c r="H49" s="49">
        <f t="shared" si="3"/>
        <v>82.47032513332186</v>
      </c>
      <c r="I49" s="51">
        <f t="shared" si="57"/>
        <v>19176</v>
      </c>
      <c r="J49" s="49">
        <f t="shared" si="5"/>
        <v>83.05973058431152</v>
      </c>
      <c r="K49" s="51">
        <v>19004</v>
      </c>
      <c r="L49" s="51">
        <v>19004</v>
      </c>
      <c r="M49" s="51">
        <v>172</v>
      </c>
      <c r="N49" s="51">
        <v>172</v>
      </c>
      <c r="O49" s="59">
        <f t="shared" si="59"/>
        <v>7575.4</v>
      </c>
      <c r="P49" s="59">
        <v>53.4</v>
      </c>
      <c r="Q49" s="94">
        <v>7522</v>
      </c>
      <c r="R49" s="51">
        <v>5621</v>
      </c>
      <c r="S49" s="53">
        <f t="shared" si="7"/>
        <v>74.2007022731473</v>
      </c>
      <c r="T49" s="51">
        <v>5621</v>
      </c>
      <c r="U49" s="53">
        <f t="shared" si="8"/>
        <v>74.72746609944164</v>
      </c>
      <c r="V49" s="59">
        <f>W49+X49</f>
        <v>46199</v>
      </c>
      <c r="W49" s="59">
        <v>0</v>
      </c>
      <c r="X49" s="94">
        <v>46199</v>
      </c>
      <c r="Y49" s="51">
        <v>55802</v>
      </c>
      <c r="Z49" s="53">
        <f t="shared" si="69"/>
        <v>120.78616420268837</v>
      </c>
      <c r="AA49" s="51">
        <v>55802</v>
      </c>
      <c r="AB49" s="53">
        <f t="shared" si="70"/>
        <v>120.78616420268837</v>
      </c>
      <c r="AC49" s="51">
        <v>0</v>
      </c>
      <c r="AD49" s="59">
        <v>17695</v>
      </c>
      <c r="AE49" s="51">
        <v>12072</v>
      </c>
      <c r="AF49" s="53">
        <f t="shared" si="71"/>
        <v>68.22266176886126</v>
      </c>
      <c r="AG49" s="59">
        <f t="shared" si="67"/>
        <v>112</v>
      </c>
      <c r="AH49" s="59">
        <v>0</v>
      </c>
      <c r="AI49" s="94">
        <v>112</v>
      </c>
      <c r="AJ49" s="51">
        <v>0</v>
      </c>
      <c r="AK49" s="53">
        <f t="shared" si="44"/>
        <v>0</v>
      </c>
      <c r="AL49" s="51">
        <v>0</v>
      </c>
      <c r="AM49" s="53">
        <f t="shared" si="72"/>
        <v>0</v>
      </c>
      <c r="AN49" s="48">
        <v>0</v>
      </c>
      <c r="AO49" s="85"/>
      <c r="AP49" s="110"/>
      <c r="AQ49" s="51">
        <v>0</v>
      </c>
      <c r="AR49" s="53">
        <v>0</v>
      </c>
      <c r="AS49" s="51">
        <v>0</v>
      </c>
      <c r="AT49" s="53">
        <v>0</v>
      </c>
      <c r="AU49" s="59">
        <f t="shared" si="68"/>
        <v>68442.62</v>
      </c>
      <c r="AV49" s="59">
        <v>60.62</v>
      </c>
      <c r="AW49" s="94">
        <v>68382</v>
      </c>
      <c r="AX49" s="51">
        <v>54165</v>
      </c>
      <c r="AY49" s="53">
        <f t="shared" si="45"/>
        <v>79.13928484911888</v>
      </c>
      <c r="AZ49" s="51">
        <v>54165</v>
      </c>
      <c r="BA49" s="53">
        <f t="shared" si="46"/>
        <v>79.20944108098622</v>
      </c>
      <c r="BB49" s="51">
        <v>54165</v>
      </c>
      <c r="BC49" s="41">
        <f t="shared" si="12"/>
        <v>0</v>
      </c>
      <c r="BD49" s="51">
        <v>50245</v>
      </c>
      <c r="BE49" s="51">
        <v>54165</v>
      </c>
      <c r="BF49" s="43">
        <f t="shared" si="13"/>
        <v>46040.25</v>
      </c>
      <c r="BG49" s="41">
        <f t="shared" si="14"/>
        <v>46040.25</v>
      </c>
      <c r="BH49" s="43">
        <f t="shared" si="15"/>
        <v>46040.25</v>
      </c>
      <c r="BI49" s="43">
        <f t="shared" si="16"/>
        <v>0</v>
      </c>
      <c r="BJ49" s="51">
        <v>0</v>
      </c>
      <c r="BK49" s="51">
        <v>0</v>
      </c>
      <c r="BL49" s="51">
        <v>0</v>
      </c>
      <c r="BM49" s="52">
        <v>0</v>
      </c>
      <c r="BN49" s="52">
        <v>0</v>
      </c>
      <c r="BO49" s="51">
        <v>0</v>
      </c>
      <c r="BP49" s="53">
        <v>0</v>
      </c>
      <c r="BQ49" s="51">
        <v>0</v>
      </c>
      <c r="BR49" s="53">
        <v>0</v>
      </c>
      <c r="BS49" s="51">
        <v>0</v>
      </c>
      <c r="BT49" s="59">
        <f t="shared" si="17"/>
        <v>16230.63</v>
      </c>
      <c r="BU49" s="59">
        <v>18.63</v>
      </c>
      <c r="BV49" s="94">
        <v>16212</v>
      </c>
      <c r="BW49" s="51">
        <v>11791</v>
      </c>
      <c r="BX49" s="53">
        <f t="shared" si="48"/>
        <v>72.64659474093119</v>
      </c>
      <c r="BY49" s="51">
        <v>11791</v>
      </c>
      <c r="BZ49" s="49">
        <f t="shared" si="49"/>
        <v>72.73007648655317</v>
      </c>
      <c r="CA49" s="59">
        <v>8625</v>
      </c>
      <c r="CB49" s="59">
        <v>162</v>
      </c>
      <c r="CC49" s="94">
        <v>7983</v>
      </c>
      <c r="CD49" s="59">
        <v>38.8</v>
      </c>
      <c r="CE49" s="47">
        <f t="shared" si="18"/>
        <v>36.629710144927536</v>
      </c>
      <c r="CF49" s="54"/>
      <c r="CG49" s="40">
        <f t="shared" si="19"/>
        <v>39.575504196417384</v>
      </c>
      <c r="CH49" s="53">
        <f t="shared" si="20"/>
        <v>101.9987221557149</v>
      </c>
      <c r="CI49" s="51">
        <v>1</v>
      </c>
      <c r="CJ49" s="47">
        <f t="shared" si="21"/>
        <v>2641.87</v>
      </c>
      <c r="CK49" s="47">
        <f t="shared" si="22"/>
        <v>2641.87</v>
      </c>
      <c r="CL49" s="47">
        <f t="shared" si="23"/>
        <v>18822.4</v>
      </c>
      <c r="CM49" s="47">
        <f t="shared" si="24"/>
        <v>18822.4</v>
      </c>
      <c r="CN49" s="47">
        <f t="shared" si="25"/>
        <v>4828.8</v>
      </c>
      <c r="CO49" s="47">
        <f t="shared" si="26"/>
        <v>0</v>
      </c>
      <c r="CP49" s="47">
        <f t="shared" si="27"/>
        <v>13993.6</v>
      </c>
      <c r="CQ49" s="47">
        <f t="shared" si="28"/>
        <v>10128.855</v>
      </c>
      <c r="CR49" s="47">
        <f t="shared" si="29"/>
        <v>10128.855</v>
      </c>
      <c r="CS49" s="47">
        <f t="shared" si="30"/>
        <v>10128.855</v>
      </c>
      <c r="CT49" s="47">
        <f t="shared" si="31"/>
        <v>0</v>
      </c>
      <c r="CU49" s="47">
        <f t="shared" si="32"/>
        <v>0</v>
      </c>
      <c r="CV49" s="47">
        <f t="shared" si="33"/>
        <v>0</v>
      </c>
      <c r="CW49" s="47">
        <f t="shared" si="34"/>
        <v>0</v>
      </c>
      <c r="CX49" s="47">
        <f t="shared" si="35"/>
        <v>0</v>
      </c>
      <c r="CY49" s="47">
        <f t="shared" si="36"/>
        <v>0</v>
      </c>
      <c r="CZ49" s="47">
        <f t="shared" si="37"/>
        <v>0</v>
      </c>
      <c r="DA49" s="47">
        <f t="shared" si="38"/>
        <v>0</v>
      </c>
      <c r="DB49" s="47">
        <f t="shared" si="39"/>
        <v>0</v>
      </c>
      <c r="DC49" s="47">
        <f t="shared" si="40"/>
        <v>31593.125</v>
      </c>
      <c r="DD49" s="47">
        <f t="shared" si="50"/>
        <v>31593.125</v>
      </c>
    </row>
    <row r="50" spans="1:108" s="2" customFormat="1" ht="12.75">
      <c r="A50" s="19">
        <v>36</v>
      </c>
      <c r="B50" s="2">
        <v>40</v>
      </c>
      <c r="C50" s="100" t="s">
        <v>38</v>
      </c>
      <c r="D50" s="77">
        <f t="shared" si="66"/>
        <v>2051</v>
      </c>
      <c r="E50" s="77">
        <v>550</v>
      </c>
      <c r="F50" s="91">
        <v>1501</v>
      </c>
      <c r="G50" s="51">
        <f t="shared" si="41"/>
        <v>1760</v>
      </c>
      <c r="H50" s="49">
        <f t="shared" si="3"/>
        <v>85.81179912237933</v>
      </c>
      <c r="I50" s="51">
        <f t="shared" si="57"/>
        <v>1000</v>
      </c>
      <c r="J50" s="49">
        <f t="shared" si="5"/>
        <v>66.62225183211193</v>
      </c>
      <c r="K50" s="51">
        <v>1760</v>
      </c>
      <c r="L50" s="51">
        <v>1000</v>
      </c>
      <c r="M50" s="51">
        <v>0</v>
      </c>
      <c r="N50" s="51">
        <v>0</v>
      </c>
      <c r="O50" s="59">
        <f t="shared" si="59"/>
        <v>1900</v>
      </c>
      <c r="P50" s="59">
        <v>700</v>
      </c>
      <c r="Q50" s="94">
        <v>1200</v>
      </c>
      <c r="R50" s="51">
        <v>1569</v>
      </c>
      <c r="S50" s="53">
        <f t="shared" si="7"/>
        <v>82.57894736842105</v>
      </c>
      <c r="T50" s="51">
        <v>769</v>
      </c>
      <c r="U50" s="53">
        <f t="shared" si="8"/>
        <v>64.08333333333334</v>
      </c>
      <c r="V50" s="59">
        <f>W50+X50</f>
        <v>1800</v>
      </c>
      <c r="W50" s="59">
        <v>600</v>
      </c>
      <c r="X50" s="94">
        <v>1200</v>
      </c>
      <c r="Y50" s="51">
        <v>317</v>
      </c>
      <c r="Z50" s="53">
        <f t="shared" si="69"/>
        <v>17.61111111111111</v>
      </c>
      <c r="AA50" s="51">
        <v>0</v>
      </c>
      <c r="AB50" s="53">
        <f t="shared" si="70"/>
        <v>0</v>
      </c>
      <c r="AC50" s="51">
        <v>0</v>
      </c>
      <c r="AD50" s="59">
        <v>1200</v>
      </c>
      <c r="AE50" s="51">
        <v>0</v>
      </c>
      <c r="AF50" s="53">
        <f t="shared" si="71"/>
        <v>0</v>
      </c>
      <c r="AG50" s="59">
        <f t="shared" si="67"/>
        <v>720</v>
      </c>
      <c r="AH50" s="59">
        <v>120</v>
      </c>
      <c r="AI50" s="94">
        <v>600</v>
      </c>
      <c r="AJ50" s="51">
        <v>220</v>
      </c>
      <c r="AK50" s="53">
        <f t="shared" si="44"/>
        <v>30.555555555555557</v>
      </c>
      <c r="AL50" s="51">
        <v>120</v>
      </c>
      <c r="AM50" s="53">
        <f t="shared" si="72"/>
        <v>20</v>
      </c>
      <c r="AN50" s="48">
        <v>0</v>
      </c>
      <c r="AO50" s="85"/>
      <c r="AP50" s="110"/>
      <c r="AQ50" s="51">
        <v>0</v>
      </c>
      <c r="AR50" s="53">
        <v>0</v>
      </c>
      <c r="AS50" s="51">
        <v>0</v>
      </c>
      <c r="AT50" s="53">
        <v>0</v>
      </c>
      <c r="AU50" s="59">
        <f t="shared" si="68"/>
        <v>8750</v>
      </c>
      <c r="AV50" s="59">
        <v>2500</v>
      </c>
      <c r="AW50" s="94">
        <v>6250</v>
      </c>
      <c r="AX50" s="51">
        <v>7100</v>
      </c>
      <c r="AY50" s="53">
        <f t="shared" si="45"/>
        <v>81.14285714285714</v>
      </c>
      <c r="AZ50" s="51">
        <v>4600</v>
      </c>
      <c r="BA50" s="53">
        <f t="shared" si="46"/>
        <v>73.6</v>
      </c>
      <c r="BB50" s="51">
        <v>4600</v>
      </c>
      <c r="BC50" s="41">
        <f t="shared" si="12"/>
        <v>0</v>
      </c>
      <c r="BD50" s="51">
        <v>0</v>
      </c>
      <c r="BE50" s="51">
        <v>4600</v>
      </c>
      <c r="BF50" s="43">
        <f t="shared" si="13"/>
        <v>5785</v>
      </c>
      <c r="BG50" s="41">
        <f t="shared" si="14"/>
        <v>3910</v>
      </c>
      <c r="BH50" s="43">
        <f t="shared" si="15"/>
        <v>3910</v>
      </c>
      <c r="BI50" s="43">
        <f t="shared" si="16"/>
        <v>0</v>
      </c>
      <c r="BJ50" s="51">
        <v>0</v>
      </c>
      <c r="BK50" s="51">
        <v>0</v>
      </c>
      <c r="BL50" s="51">
        <v>0</v>
      </c>
      <c r="BM50" s="52">
        <v>0</v>
      </c>
      <c r="BN50" s="52">
        <v>0</v>
      </c>
      <c r="BO50" s="51">
        <v>0</v>
      </c>
      <c r="BP50" s="53">
        <v>0</v>
      </c>
      <c r="BQ50" s="51">
        <v>0</v>
      </c>
      <c r="BR50" s="53">
        <v>0</v>
      </c>
      <c r="BS50" s="51">
        <v>0</v>
      </c>
      <c r="BT50" s="59">
        <f t="shared" si="17"/>
        <v>1300</v>
      </c>
      <c r="BU50" s="59">
        <v>450</v>
      </c>
      <c r="BV50" s="94">
        <v>850</v>
      </c>
      <c r="BW50" s="51">
        <v>1250</v>
      </c>
      <c r="BX50" s="53">
        <f t="shared" si="48"/>
        <v>96.15384615384616</v>
      </c>
      <c r="BY50" s="51">
        <v>850</v>
      </c>
      <c r="BZ50" s="49">
        <f t="shared" si="49"/>
        <v>100</v>
      </c>
      <c r="CA50" s="59">
        <v>1122</v>
      </c>
      <c r="CB50" s="59">
        <v>210</v>
      </c>
      <c r="CC50" s="94">
        <v>728</v>
      </c>
      <c r="CD50" s="59">
        <v>25</v>
      </c>
      <c r="CE50" s="47">
        <f t="shared" si="18"/>
        <v>18.415508021390373</v>
      </c>
      <c r="CF50" s="54"/>
      <c r="CG50" s="40">
        <f t="shared" si="19"/>
        <v>17.143269230769235</v>
      </c>
      <c r="CH50" s="53">
        <f t="shared" si="20"/>
        <v>68.57307692307694</v>
      </c>
      <c r="CI50" s="51">
        <v>0</v>
      </c>
      <c r="CJ50" s="47">
        <f t="shared" si="21"/>
        <v>737.43</v>
      </c>
      <c r="CK50" s="47">
        <f t="shared" si="22"/>
        <v>361.43</v>
      </c>
      <c r="CL50" s="47">
        <f t="shared" si="23"/>
        <v>101.44</v>
      </c>
      <c r="CM50" s="47">
        <f t="shared" si="24"/>
        <v>0</v>
      </c>
      <c r="CN50" s="47">
        <f t="shared" si="25"/>
        <v>0</v>
      </c>
      <c r="CO50" s="47">
        <f t="shared" si="26"/>
        <v>0</v>
      </c>
      <c r="CP50" s="47">
        <f t="shared" si="27"/>
        <v>0</v>
      </c>
      <c r="CQ50" s="47">
        <f t="shared" si="28"/>
        <v>1178.95</v>
      </c>
      <c r="CR50" s="47">
        <f t="shared" si="29"/>
        <v>860.2</v>
      </c>
      <c r="CS50" s="47">
        <f t="shared" si="30"/>
        <v>860.2</v>
      </c>
      <c r="CT50" s="47">
        <f t="shared" si="31"/>
        <v>0</v>
      </c>
      <c r="CU50" s="47">
        <f t="shared" si="32"/>
        <v>0</v>
      </c>
      <c r="CV50" s="47">
        <f t="shared" si="33"/>
        <v>0</v>
      </c>
      <c r="CW50" s="47">
        <f t="shared" si="34"/>
        <v>0</v>
      </c>
      <c r="CX50" s="47">
        <f t="shared" si="35"/>
        <v>0</v>
      </c>
      <c r="CY50" s="47">
        <f t="shared" si="36"/>
        <v>48.4</v>
      </c>
      <c r="CZ50" s="47">
        <f t="shared" si="37"/>
        <v>26.4</v>
      </c>
      <c r="DA50" s="47">
        <f t="shared" si="38"/>
        <v>0</v>
      </c>
      <c r="DB50" s="47">
        <f t="shared" si="39"/>
        <v>0</v>
      </c>
      <c r="DC50" s="47">
        <f t="shared" si="40"/>
        <v>2066.22</v>
      </c>
      <c r="DD50" s="47">
        <f t="shared" si="50"/>
        <v>1248.0300000000002</v>
      </c>
    </row>
    <row r="51" spans="1:108" s="2" customFormat="1" ht="12.75">
      <c r="A51" s="19">
        <v>38</v>
      </c>
      <c r="B51" s="2">
        <v>41</v>
      </c>
      <c r="C51" s="61" t="s">
        <v>39</v>
      </c>
      <c r="D51" s="77">
        <f t="shared" si="66"/>
        <v>24530</v>
      </c>
      <c r="E51" s="77">
        <v>500</v>
      </c>
      <c r="F51" s="91">
        <v>24030</v>
      </c>
      <c r="G51" s="51">
        <f t="shared" si="41"/>
        <v>20217</v>
      </c>
      <c r="H51" s="49">
        <f t="shared" si="3"/>
        <v>82.41744802282919</v>
      </c>
      <c r="I51" s="51">
        <f t="shared" si="57"/>
        <v>19927</v>
      </c>
      <c r="J51" s="49">
        <f t="shared" si="5"/>
        <v>82.92550977944236</v>
      </c>
      <c r="K51" s="51">
        <v>18545</v>
      </c>
      <c r="L51" s="51">
        <v>18255</v>
      </c>
      <c r="M51" s="51">
        <v>1672</v>
      </c>
      <c r="N51" s="51">
        <v>1672</v>
      </c>
      <c r="O51" s="59">
        <f t="shared" si="59"/>
        <v>10353</v>
      </c>
      <c r="P51" s="59">
        <v>400</v>
      </c>
      <c r="Q51" s="94">
        <v>9953</v>
      </c>
      <c r="R51" s="51">
        <v>6242</v>
      </c>
      <c r="S51" s="53">
        <f t="shared" si="7"/>
        <v>60.291702888051766</v>
      </c>
      <c r="T51" s="51">
        <v>5992</v>
      </c>
      <c r="U51" s="53">
        <f t="shared" si="8"/>
        <v>60.202953883251276</v>
      </c>
      <c r="V51" s="59">
        <f>W51+X51</f>
        <v>40172</v>
      </c>
      <c r="W51" s="59">
        <v>0</v>
      </c>
      <c r="X51" s="94">
        <v>40172</v>
      </c>
      <c r="Y51" s="51">
        <v>50950</v>
      </c>
      <c r="Z51" s="53">
        <f t="shared" si="69"/>
        <v>126.8296325799064</v>
      </c>
      <c r="AA51" s="51">
        <v>50950</v>
      </c>
      <c r="AB51" s="53">
        <f t="shared" si="70"/>
        <v>126.8296325799064</v>
      </c>
      <c r="AC51" s="51">
        <v>0</v>
      </c>
      <c r="AD51" s="59">
        <v>1287</v>
      </c>
      <c r="AE51" s="51">
        <v>2155</v>
      </c>
      <c r="AF51" s="53">
        <f t="shared" si="71"/>
        <v>167.44366744366747</v>
      </c>
      <c r="AG51" s="59">
        <f t="shared" si="67"/>
        <v>4290</v>
      </c>
      <c r="AH51" s="59">
        <v>0</v>
      </c>
      <c r="AI51" s="94">
        <v>4290</v>
      </c>
      <c r="AJ51" s="51">
        <v>3118</v>
      </c>
      <c r="AK51" s="53">
        <f t="shared" si="44"/>
        <v>72.68065268065268</v>
      </c>
      <c r="AL51" s="51">
        <v>3118</v>
      </c>
      <c r="AM51" s="53">
        <f t="shared" si="72"/>
        <v>72.68065268065268</v>
      </c>
      <c r="AN51" s="48">
        <v>0</v>
      </c>
      <c r="AO51" s="48">
        <v>0</v>
      </c>
      <c r="AP51" s="110"/>
      <c r="AQ51" s="51">
        <v>0</v>
      </c>
      <c r="AR51" s="53">
        <v>0</v>
      </c>
      <c r="AS51" s="51">
        <v>0</v>
      </c>
      <c r="AT51" s="53">
        <v>0</v>
      </c>
      <c r="AU51" s="59">
        <f t="shared" si="68"/>
        <v>65688</v>
      </c>
      <c r="AV51" s="59">
        <v>0</v>
      </c>
      <c r="AW51" s="94">
        <v>65688</v>
      </c>
      <c r="AX51" s="51">
        <v>32619</v>
      </c>
      <c r="AY51" s="53">
        <f t="shared" si="45"/>
        <v>49.657471684325905</v>
      </c>
      <c r="AZ51" s="51">
        <v>32619</v>
      </c>
      <c r="BA51" s="53">
        <f t="shared" si="46"/>
        <v>49.657471684325905</v>
      </c>
      <c r="BB51" s="51">
        <v>24282</v>
      </c>
      <c r="BC51" s="41">
        <f t="shared" si="12"/>
        <v>8337</v>
      </c>
      <c r="BD51" s="51">
        <v>32619</v>
      </c>
      <c r="BE51" s="51">
        <v>32619</v>
      </c>
      <c r="BF51" s="43">
        <f t="shared" si="13"/>
        <v>26892.45</v>
      </c>
      <c r="BG51" s="41">
        <f t="shared" si="14"/>
        <v>26892.45</v>
      </c>
      <c r="BH51" s="43">
        <f t="shared" si="15"/>
        <v>20639.7</v>
      </c>
      <c r="BI51" s="43">
        <f t="shared" si="16"/>
        <v>6252.75</v>
      </c>
      <c r="BJ51" s="51">
        <v>0</v>
      </c>
      <c r="BK51" s="51">
        <v>0</v>
      </c>
      <c r="BL51" s="51">
        <v>0</v>
      </c>
      <c r="BM51" s="52">
        <v>0</v>
      </c>
      <c r="BN51" s="52">
        <v>0</v>
      </c>
      <c r="BO51" s="51">
        <v>0</v>
      </c>
      <c r="BP51" s="53">
        <v>0</v>
      </c>
      <c r="BQ51" s="51">
        <v>0</v>
      </c>
      <c r="BR51" s="53">
        <v>0</v>
      </c>
      <c r="BS51" s="51">
        <v>0</v>
      </c>
      <c r="BT51" s="59">
        <f t="shared" si="17"/>
        <v>14920</v>
      </c>
      <c r="BU51" s="59">
        <v>200</v>
      </c>
      <c r="BV51" s="94">
        <v>14720</v>
      </c>
      <c r="BW51" s="51">
        <v>0</v>
      </c>
      <c r="BX51" s="53">
        <f t="shared" si="48"/>
        <v>0</v>
      </c>
      <c r="BY51" s="51">
        <v>4070</v>
      </c>
      <c r="BZ51" s="49">
        <f t="shared" si="49"/>
        <v>27.64945652173913</v>
      </c>
      <c r="CA51" s="59">
        <v>9070</v>
      </c>
      <c r="CB51" s="59">
        <v>137</v>
      </c>
      <c r="CC51" s="94">
        <v>8041</v>
      </c>
      <c r="CD51" s="59">
        <v>36.7</v>
      </c>
      <c r="CE51" s="47">
        <f t="shared" si="18"/>
        <v>28.334952039691288</v>
      </c>
      <c r="CF51" s="54"/>
      <c r="CG51" s="40">
        <f t="shared" si="19"/>
        <v>31.814825892301947</v>
      </c>
      <c r="CH51" s="53">
        <f t="shared" si="20"/>
        <v>86.68889888910611</v>
      </c>
      <c r="CI51" s="51">
        <v>0</v>
      </c>
      <c r="CJ51" s="47">
        <f t="shared" si="21"/>
        <v>2933.74</v>
      </c>
      <c r="CK51" s="47">
        <f t="shared" si="22"/>
        <v>2816.24</v>
      </c>
      <c r="CL51" s="47">
        <f t="shared" si="23"/>
        <v>16476.4</v>
      </c>
      <c r="CM51" s="47">
        <f t="shared" si="24"/>
        <v>16476.4</v>
      </c>
      <c r="CN51" s="47">
        <f t="shared" si="25"/>
        <v>862</v>
      </c>
      <c r="CO51" s="47">
        <f t="shared" si="26"/>
        <v>0</v>
      </c>
      <c r="CP51" s="47">
        <f t="shared" si="27"/>
        <v>15614.4</v>
      </c>
      <c r="CQ51" s="47">
        <f t="shared" si="28"/>
        <v>5603.7015</v>
      </c>
      <c r="CR51" s="47">
        <f t="shared" si="29"/>
        <v>5603.7015</v>
      </c>
      <c r="CS51" s="47">
        <f t="shared" si="30"/>
        <v>4540.734</v>
      </c>
      <c r="CT51" s="47">
        <f t="shared" si="31"/>
        <v>1062.9675</v>
      </c>
      <c r="CU51" s="47">
        <f t="shared" si="32"/>
        <v>0</v>
      </c>
      <c r="CV51" s="47">
        <f t="shared" si="33"/>
        <v>0</v>
      </c>
      <c r="CW51" s="47">
        <f t="shared" si="34"/>
        <v>0</v>
      </c>
      <c r="CX51" s="47">
        <f t="shared" si="35"/>
        <v>0</v>
      </c>
      <c r="CY51" s="47">
        <f t="shared" si="36"/>
        <v>685.96</v>
      </c>
      <c r="CZ51" s="47">
        <f t="shared" si="37"/>
        <v>685.96</v>
      </c>
      <c r="DA51" s="47">
        <f t="shared" si="38"/>
        <v>0</v>
      </c>
      <c r="DB51" s="47">
        <f t="shared" si="39"/>
        <v>0</v>
      </c>
      <c r="DC51" s="47">
        <f t="shared" si="40"/>
        <v>25699.801499999998</v>
      </c>
      <c r="DD51" s="47">
        <f t="shared" si="50"/>
        <v>25582.301499999998</v>
      </c>
    </row>
    <row r="52" spans="1:108" s="2" customFormat="1" ht="12.75">
      <c r="A52" s="19">
        <v>42</v>
      </c>
      <c r="B52" s="2">
        <v>42</v>
      </c>
      <c r="C52" s="61" t="s">
        <v>40</v>
      </c>
      <c r="D52" s="77">
        <v>2022</v>
      </c>
      <c r="E52" s="77">
        <v>0</v>
      </c>
      <c r="F52" s="91">
        <v>2022</v>
      </c>
      <c r="G52" s="51">
        <f t="shared" si="41"/>
        <v>1559</v>
      </c>
      <c r="H52" s="49">
        <f t="shared" si="3"/>
        <v>77.10187932739862</v>
      </c>
      <c r="I52" s="51">
        <f t="shared" si="57"/>
        <v>1559</v>
      </c>
      <c r="J52" s="49">
        <f t="shared" si="5"/>
        <v>77.10187932739862</v>
      </c>
      <c r="K52" s="51">
        <v>1145</v>
      </c>
      <c r="L52" s="51">
        <v>1145</v>
      </c>
      <c r="M52" s="51">
        <v>414</v>
      </c>
      <c r="N52" s="51">
        <v>414</v>
      </c>
      <c r="O52" s="59">
        <f t="shared" si="59"/>
        <v>630</v>
      </c>
      <c r="P52" s="59">
        <v>0</v>
      </c>
      <c r="Q52" s="94">
        <v>630</v>
      </c>
      <c r="R52" s="51">
        <v>715</v>
      </c>
      <c r="S52" s="53">
        <f t="shared" si="7"/>
        <v>113.4920634920635</v>
      </c>
      <c r="T52" s="51">
        <v>715</v>
      </c>
      <c r="U52" s="53">
        <f t="shared" si="8"/>
        <v>113.4920634920635</v>
      </c>
      <c r="V52" s="59">
        <f>W52+X52</f>
        <v>300</v>
      </c>
      <c r="W52" s="59">
        <v>0</v>
      </c>
      <c r="X52" s="94">
        <v>300</v>
      </c>
      <c r="Y52" s="51">
        <v>0</v>
      </c>
      <c r="Z52" s="53">
        <f t="shared" si="69"/>
        <v>0</v>
      </c>
      <c r="AA52" s="51">
        <v>0</v>
      </c>
      <c r="AB52" s="53">
        <f t="shared" si="70"/>
        <v>0</v>
      </c>
      <c r="AC52" s="51">
        <v>0</v>
      </c>
      <c r="AD52" s="59">
        <v>300</v>
      </c>
      <c r="AE52" s="51">
        <v>0</v>
      </c>
      <c r="AF52" s="53">
        <f t="shared" si="71"/>
        <v>0</v>
      </c>
      <c r="AG52" s="59">
        <f t="shared" si="67"/>
        <v>200</v>
      </c>
      <c r="AH52" s="59">
        <v>0</v>
      </c>
      <c r="AI52" s="94">
        <v>200</v>
      </c>
      <c r="AJ52" s="51">
        <v>181</v>
      </c>
      <c r="AK52" s="53">
        <f t="shared" si="44"/>
        <v>90.5</v>
      </c>
      <c r="AL52" s="51">
        <v>181</v>
      </c>
      <c r="AM52" s="53">
        <f t="shared" si="72"/>
        <v>90.5</v>
      </c>
      <c r="AN52" s="48">
        <v>0</v>
      </c>
      <c r="AO52" s="48"/>
      <c r="AP52" s="110"/>
      <c r="AQ52" s="51">
        <v>0</v>
      </c>
      <c r="AR52" s="53">
        <v>0</v>
      </c>
      <c r="AS52" s="51">
        <v>0</v>
      </c>
      <c r="AT52" s="53">
        <v>0</v>
      </c>
      <c r="AU52" s="59">
        <v>2980</v>
      </c>
      <c r="AV52" s="59">
        <v>0</v>
      </c>
      <c r="AW52" s="94">
        <v>2980</v>
      </c>
      <c r="AX52" s="51">
        <v>3627</v>
      </c>
      <c r="AY52" s="53">
        <f t="shared" si="45"/>
        <v>121.71140939597316</v>
      </c>
      <c r="AZ52" s="51">
        <v>3627</v>
      </c>
      <c r="BA52" s="53">
        <f t="shared" si="46"/>
        <v>121.71140939597316</v>
      </c>
      <c r="BB52" s="51">
        <v>0</v>
      </c>
      <c r="BC52" s="41">
        <f t="shared" si="12"/>
        <v>3627</v>
      </c>
      <c r="BD52" s="51">
        <v>0</v>
      </c>
      <c r="BE52" s="51">
        <v>0</v>
      </c>
      <c r="BF52" s="43">
        <f t="shared" si="13"/>
        <v>2720.25</v>
      </c>
      <c r="BG52" s="41">
        <f t="shared" si="14"/>
        <v>2720.25</v>
      </c>
      <c r="BH52" s="43">
        <f t="shared" si="15"/>
        <v>0</v>
      </c>
      <c r="BI52" s="43">
        <f t="shared" si="16"/>
        <v>2720.25</v>
      </c>
      <c r="BJ52" s="51">
        <v>0</v>
      </c>
      <c r="BK52" s="51">
        <v>0</v>
      </c>
      <c r="BL52" s="51">
        <v>0</v>
      </c>
      <c r="BM52" s="52">
        <v>0</v>
      </c>
      <c r="BN52" s="52">
        <v>0</v>
      </c>
      <c r="BO52" s="51">
        <v>0</v>
      </c>
      <c r="BP52" s="53">
        <v>0</v>
      </c>
      <c r="BQ52" s="51">
        <v>0</v>
      </c>
      <c r="BR52" s="53">
        <v>0</v>
      </c>
      <c r="BS52" s="51">
        <v>0</v>
      </c>
      <c r="BT52" s="59">
        <f t="shared" si="17"/>
        <v>2108</v>
      </c>
      <c r="BU52" s="59">
        <v>0</v>
      </c>
      <c r="BV52" s="94">
        <v>2108</v>
      </c>
      <c r="BW52" s="51">
        <v>1025</v>
      </c>
      <c r="BX52" s="53">
        <f t="shared" si="48"/>
        <v>48.62428842504744</v>
      </c>
      <c r="BY52" s="51">
        <v>0</v>
      </c>
      <c r="BZ52" s="49">
        <f t="shared" si="49"/>
        <v>0</v>
      </c>
      <c r="CA52" s="59">
        <v>1206</v>
      </c>
      <c r="CB52" s="59">
        <v>3</v>
      </c>
      <c r="CC52" s="94">
        <v>529</v>
      </c>
      <c r="CD52" s="59">
        <v>21.7</v>
      </c>
      <c r="CE52" s="47">
        <f t="shared" si="18"/>
        <v>6.951181592039802</v>
      </c>
      <c r="CF52" s="54"/>
      <c r="CG52" s="40">
        <f t="shared" si="19"/>
        <v>15.847117202268432</v>
      </c>
      <c r="CH52" s="53">
        <f t="shared" si="20"/>
        <v>73.02818987220476</v>
      </c>
      <c r="CI52" s="51">
        <v>1</v>
      </c>
      <c r="CJ52" s="47">
        <f t="shared" si="21"/>
        <v>336.04999999999995</v>
      </c>
      <c r="CK52" s="47">
        <f t="shared" si="22"/>
        <v>336.04999999999995</v>
      </c>
      <c r="CL52" s="47">
        <f t="shared" si="23"/>
        <v>0</v>
      </c>
      <c r="CM52" s="47">
        <f t="shared" si="24"/>
        <v>0</v>
      </c>
      <c r="CN52" s="47">
        <f t="shared" si="25"/>
        <v>0</v>
      </c>
      <c r="CO52" s="47">
        <f t="shared" si="26"/>
        <v>0</v>
      </c>
      <c r="CP52" s="47">
        <f t="shared" si="27"/>
        <v>0</v>
      </c>
      <c r="CQ52" s="47">
        <f t="shared" si="28"/>
        <v>462.44250000000005</v>
      </c>
      <c r="CR52" s="47">
        <f t="shared" si="29"/>
        <v>462.44250000000005</v>
      </c>
      <c r="CS52" s="47">
        <f t="shared" si="30"/>
        <v>0</v>
      </c>
      <c r="CT52" s="47">
        <f t="shared" si="31"/>
        <v>462.44250000000005</v>
      </c>
      <c r="CU52" s="47">
        <f t="shared" si="32"/>
        <v>0</v>
      </c>
      <c r="CV52" s="47">
        <f t="shared" si="33"/>
        <v>0</v>
      </c>
      <c r="CW52" s="47">
        <f t="shared" si="34"/>
        <v>0</v>
      </c>
      <c r="CX52" s="47">
        <f t="shared" si="35"/>
        <v>0</v>
      </c>
      <c r="CY52" s="47">
        <f t="shared" si="36"/>
        <v>39.82</v>
      </c>
      <c r="CZ52" s="47">
        <f t="shared" si="37"/>
        <v>39.82</v>
      </c>
      <c r="DA52" s="47">
        <f t="shared" si="38"/>
        <v>0</v>
      </c>
      <c r="DB52" s="47">
        <f t="shared" si="39"/>
        <v>0</v>
      </c>
      <c r="DC52" s="47">
        <f t="shared" si="40"/>
        <v>838.3125000000001</v>
      </c>
      <c r="DD52" s="47">
        <f t="shared" si="50"/>
        <v>838.3125000000001</v>
      </c>
    </row>
    <row r="53" spans="2:108" s="73" customFormat="1" ht="13.5" thickBot="1">
      <c r="B53" s="73">
        <v>43</v>
      </c>
      <c r="C53" s="62" t="s">
        <v>44</v>
      </c>
      <c r="D53" s="81">
        <f>SUM(D42:D52)</f>
        <v>106023</v>
      </c>
      <c r="E53" s="81">
        <f>SUM(E42:E52)</f>
        <v>3870</v>
      </c>
      <c r="F53" s="93">
        <f>SUM(F42:F52)</f>
        <v>102153</v>
      </c>
      <c r="G53" s="82">
        <f t="shared" si="41"/>
        <v>81764</v>
      </c>
      <c r="H53" s="83">
        <f t="shared" si="3"/>
        <v>77.11911566358242</v>
      </c>
      <c r="I53" s="82">
        <f t="shared" si="57"/>
        <v>78014</v>
      </c>
      <c r="J53" s="83">
        <f t="shared" si="5"/>
        <v>76.3697590868599</v>
      </c>
      <c r="K53" s="82">
        <f aca="true" t="shared" si="73" ref="K53:R53">SUM(K42:K52)</f>
        <v>78099</v>
      </c>
      <c r="L53" s="82">
        <f t="shared" si="73"/>
        <v>74486</v>
      </c>
      <c r="M53" s="82">
        <f t="shared" si="73"/>
        <v>3665</v>
      </c>
      <c r="N53" s="82">
        <f t="shared" si="73"/>
        <v>3528</v>
      </c>
      <c r="O53" s="63">
        <f t="shared" si="73"/>
        <v>45240.4</v>
      </c>
      <c r="P53" s="63">
        <f>SUM(P42:P52)</f>
        <v>4238.4</v>
      </c>
      <c r="Q53" s="96">
        <f>SUM(Q42:Q52)</f>
        <v>41002</v>
      </c>
      <c r="R53" s="82">
        <f t="shared" si="73"/>
        <v>33561</v>
      </c>
      <c r="S53" s="84">
        <f t="shared" si="7"/>
        <v>74.18369422021026</v>
      </c>
      <c r="T53" s="82">
        <f>SUM(T42:T52)</f>
        <v>29823</v>
      </c>
      <c r="U53" s="84">
        <f t="shared" si="8"/>
        <v>72.73547631822838</v>
      </c>
      <c r="V53" s="63">
        <f>SUM(V42:V52)</f>
        <v>178370</v>
      </c>
      <c r="W53" s="63">
        <f>SUM(W42:W52)</f>
        <v>7963</v>
      </c>
      <c r="X53" s="96">
        <f>SUM(X42:X52)</f>
        <v>170407</v>
      </c>
      <c r="Y53" s="82">
        <f>SUM(Y42:Y52)</f>
        <v>185106</v>
      </c>
      <c r="Z53" s="84">
        <f t="shared" si="69"/>
        <v>103.77641980153614</v>
      </c>
      <c r="AA53" s="82">
        <f>SUM(AA42:AA52)</f>
        <v>180239</v>
      </c>
      <c r="AB53" s="84">
        <f>AA53/X53*100</f>
        <v>105.76971603279208</v>
      </c>
      <c r="AC53" s="82">
        <f>SUM(AC42:AC52)</f>
        <v>17509</v>
      </c>
      <c r="AD53" s="63">
        <f>SUM(AD42:AD52)</f>
        <v>46038</v>
      </c>
      <c r="AE53" s="82">
        <f>SUM(AE42:AE52)</f>
        <v>36276</v>
      </c>
      <c r="AF53" s="84">
        <f t="shared" si="71"/>
        <v>78.7957774012772</v>
      </c>
      <c r="AG53" s="63">
        <f>SUM(AG42:AG52)</f>
        <v>13660</v>
      </c>
      <c r="AH53" s="63">
        <f>SUM(AH42:AH52)</f>
        <v>1100</v>
      </c>
      <c r="AI53" s="96">
        <f>SUM(AI42:AI52)</f>
        <v>12560</v>
      </c>
      <c r="AJ53" s="82">
        <f>SUM(AJ42:AJ52)</f>
        <v>9699</v>
      </c>
      <c r="AK53" s="84">
        <f t="shared" si="44"/>
        <v>71.00292825768668</v>
      </c>
      <c r="AL53" s="82">
        <f>SUM(AL42:AL52)</f>
        <v>9599</v>
      </c>
      <c r="AM53" s="84">
        <f>AL53/AI53*100</f>
        <v>76.42515923566879</v>
      </c>
      <c r="AN53" s="85">
        <v>0</v>
      </c>
      <c r="AO53" s="85">
        <f>SUM(AO42:AO51)</f>
        <v>0</v>
      </c>
      <c r="AP53" s="111">
        <f>SUM(AP42:AP51)</f>
        <v>0</v>
      </c>
      <c r="AQ53" s="82">
        <f>SUM(AQ42:AQ52)</f>
        <v>0</v>
      </c>
      <c r="AR53" s="53">
        <v>0</v>
      </c>
      <c r="AS53" s="82">
        <f>SUM(AS42:AS52)</f>
        <v>0</v>
      </c>
      <c r="AT53" s="53">
        <v>0</v>
      </c>
      <c r="AU53" s="63">
        <f>SUM(AU42:AU52)</f>
        <v>330019.62</v>
      </c>
      <c r="AV53" s="63">
        <f>SUM(AV42:AV52)</f>
        <v>4360.62</v>
      </c>
      <c r="AW53" s="96">
        <f>SUM(AW42:AW52)</f>
        <v>325659</v>
      </c>
      <c r="AX53" s="82">
        <f>SUM(AX42:AX52)</f>
        <v>234091</v>
      </c>
      <c r="AY53" s="84">
        <f t="shared" si="45"/>
        <v>70.93244941012901</v>
      </c>
      <c r="AZ53" s="82">
        <f>SUM(AZ42:AZ52)</f>
        <v>230941</v>
      </c>
      <c r="BA53" s="84">
        <f t="shared" si="46"/>
        <v>70.91497548048726</v>
      </c>
      <c r="BB53" s="82">
        <f>SUM(BB42:BB52)</f>
        <v>166343</v>
      </c>
      <c r="BC53" s="86">
        <f t="shared" si="12"/>
        <v>64598</v>
      </c>
      <c r="BD53" s="82">
        <f>SUM(BD42:BD52)</f>
        <v>163513</v>
      </c>
      <c r="BE53" s="82">
        <f>SUM(BE42:BE52)</f>
        <v>170105</v>
      </c>
      <c r="BF53" s="87">
        <f t="shared" si="13"/>
        <v>192202.55</v>
      </c>
      <c r="BG53" s="86">
        <f t="shared" si="14"/>
        <v>189840.05</v>
      </c>
      <c r="BH53" s="87">
        <f t="shared" si="15"/>
        <v>141391.55</v>
      </c>
      <c r="BI53" s="87">
        <f t="shared" si="16"/>
        <v>48448.5</v>
      </c>
      <c r="BJ53" s="82">
        <f aca="true" t="shared" si="74" ref="BJ53:BO53">SUM(BJ42:BJ52)</f>
        <v>0</v>
      </c>
      <c r="BK53" s="82">
        <f t="shared" si="74"/>
        <v>0</v>
      </c>
      <c r="BL53" s="82">
        <f t="shared" si="74"/>
        <v>0</v>
      </c>
      <c r="BM53" s="44">
        <v>0</v>
      </c>
      <c r="BN53" s="44">
        <v>0</v>
      </c>
      <c r="BO53" s="82">
        <f t="shared" si="74"/>
        <v>0</v>
      </c>
      <c r="BP53" s="53">
        <v>0</v>
      </c>
      <c r="BQ53" s="82">
        <f>SUM(BQ42:BQ52)</f>
        <v>0</v>
      </c>
      <c r="BR53" s="53">
        <v>0</v>
      </c>
      <c r="BS53" s="82">
        <f>SUM(BS42:BS52)</f>
        <v>0</v>
      </c>
      <c r="BT53" s="63">
        <f>SUM(BT42:BT52)</f>
        <v>72719.63</v>
      </c>
      <c r="BU53" s="63">
        <f>SUM(BU42:BU52)</f>
        <v>3138.63</v>
      </c>
      <c r="BV53" s="96">
        <f>SUM(BV42:BV52)</f>
        <v>69581</v>
      </c>
      <c r="BW53" s="82">
        <f>SUM(BW42:BW52)</f>
        <v>23052</v>
      </c>
      <c r="BX53" s="84">
        <f t="shared" si="48"/>
        <v>31.699831256017113</v>
      </c>
      <c r="BY53" s="82">
        <f>SUM(BY42:BY52)</f>
        <v>25544</v>
      </c>
      <c r="BZ53" s="83">
        <f>BY53/BV53*100</f>
        <v>36.71117115304465</v>
      </c>
      <c r="CA53" s="63">
        <f>SUM(CA42:CA52)</f>
        <v>49144</v>
      </c>
      <c r="CB53" s="63">
        <f>SUM(CB42:CB52)</f>
        <v>2274</v>
      </c>
      <c r="CC53" s="96">
        <f>SUM(CC42:CC52)</f>
        <v>38866</v>
      </c>
      <c r="CD53" s="63"/>
      <c r="CE53" s="74">
        <f t="shared" si="18"/>
        <v>24.55292833306202</v>
      </c>
      <c r="CF53" s="88"/>
      <c r="CG53" s="74">
        <f t="shared" si="19"/>
        <v>30.084131631760407</v>
      </c>
      <c r="CH53" s="84"/>
      <c r="CI53" s="82"/>
      <c r="CJ53" s="74">
        <f t="shared" si="21"/>
        <v>15773.669999999998</v>
      </c>
      <c r="CK53" s="74">
        <f t="shared" si="22"/>
        <v>14016.81</v>
      </c>
      <c r="CL53" s="74">
        <f t="shared" si="23"/>
        <v>63011.450000000004</v>
      </c>
      <c r="CM53" s="74">
        <f t="shared" si="24"/>
        <v>61454.01</v>
      </c>
      <c r="CN53" s="74">
        <f t="shared" si="25"/>
        <v>14510.400000000001</v>
      </c>
      <c r="CO53" s="74">
        <f t="shared" si="26"/>
        <v>6478.33</v>
      </c>
      <c r="CP53" s="74">
        <f t="shared" si="27"/>
        <v>40465.28</v>
      </c>
      <c r="CQ53" s="74">
        <f t="shared" si="28"/>
        <v>39744.011</v>
      </c>
      <c r="CR53" s="74">
        <f t="shared" si="29"/>
        <v>39342.386</v>
      </c>
      <c r="CS53" s="74">
        <f t="shared" si="30"/>
        <v>31106.140999999996</v>
      </c>
      <c r="CT53" s="74">
        <f t="shared" si="31"/>
        <v>8236.245</v>
      </c>
      <c r="CU53" s="74">
        <f t="shared" si="32"/>
        <v>0</v>
      </c>
      <c r="CV53" s="74">
        <f t="shared" si="33"/>
        <v>0</v>
      </c>
      <c r="CW53" s="74">
        <f t="shared" si="34"/>
        <v>0</v>
      </c>
      <c r="CX53" s="74">
        <f t="shared" si="35"/>
        <v>0</v>
      </c>
      <c r="CY53" s="74">
        <f t="shared" si="36"/>
        <v>2133.78</v>
      </c>
      <c r="CZ53" s="74">
        <f t="shared" si="37"/>
        <v>2111.78</v>
      </c>
      <c r="DA53" s="74">
        <f t="shared" si="38"/>
        <v>0</v>
      </c>
      <c r="DB53" s="74">
        <f t="shared" si="39"/>
        <v>0</v>
      </c>
      <c r="DC53" s="74">
        <f t="shared" si="40"/>
        <v>120662.911</v>
      </c>
      <c r="DD53" s="74">
        <f t="shared" si="50"/>
        <v>116924.986</v>
      </c>
    </row>
    <row r="54" spans="1:108" s="73" customFormat="1" ht="13.5" thickBot="1">
      <c r="A54" s="71">
        <v>44</v>
      </c>
      <c r="B54" s="72">
        <v>44</v>
      </c>
      <c r="C54" s="64" t="s">
        <v>41</v>
      </c>
      <c r="D54" s="79">
        <f>D23+D41+D53</f>
        <v>381564</v>
      </c>
      <c r="E54" s="79">
        <f>E23+E41+E53</f>
        <v>10054</v>
      </c>
      <c r="F54" s="112">
        <f>F23+F41+F53</f>
        <v>372496</v>
      </c>
      <c r="G54" s="66">
        <f t="shared" si="41"/>
        <v>322028</v>
      </c>
      <c r="H54" s="67">
        <f t="shared" si="3"/>
        <v>84.39685085595076</v>
      </c>
      <c r="I54" s="66">
        <f t="shared" si="57"/>
        <v>313980</v>
      </c>
      <c r="J54" s="67">
        <f t="shared" si="5"/>
        <v>84.29083802242172</v>
      </c>
      <c r="K54" s="66">
        <f aca="true" t="shared" si="75" ref="K54:R54">K23+K41+K53</f>
        <v>310257</v>
      </c>
      <c r="L54" s="66">
        <f t="shared" si="75"/>
        <v>302727</v>
      </c>
      <c r="M54" s="66">
        <f t="shared" si="75"/>
        <v>11771</v>
      </c>
      <c r="N54" s="66">
        <f t="shared" si="75"/>
        <v>11253</v>
      </c>
      <c r="O54" s="65">
        <f t="shared" si="75"/>
        <v>199796.4</v>
      </c>
      <c r="P54" s="65">
        <f>P23+P41+P53</f>
        <v>10974.4</v>
      </c>
      <c r="Q54" s="97">
        <f>Q23+Q41+Q53</f>
        <v>188231</v>
      </c>
      <c r="R54" s="66">
        <f t="shared" si="75"/>
        <v>155163</v>
      </c>
      <c r="S54" s="67">
        <f t="shared" si="7"/>
        <v>77.66055844850057</v>
      </c>
      <c r="T54" s="66">
        <f>T23+T41+T53</f>
        <v>146492</v>
      </c>
      <c r="U54" s="67">
        <f t="shared" si="8"/>
        <v>77.8256503976497</v>
      </c>
      <c r="V54" s="65">
        <f>V23+V41+V53</f>
        <v>466950</v>
      </c>
      <c r="W54" s="65">
        <f>W23+W41+W53</f>
        <v>8963</v>
      </c>
      <c r="X54" s="97">
        <f>X23+X41+X53</f>
        <v>457987</v>
      </c>
      <c r="Y54" s="66">
        <f>Y23+Y41+Y53</f>
        <v>386514</v>
      </c>
      <c r="Z54" s="67">
        <f t="shared" si="69"/>
        <v>82.77417282364279</v>
      </c>
      <c r="AA54" s="66">
        <f>AA23+AA41+AA53</f>
        <v>380064</v>
      </c>
      <c r="AB54" s="67">
        <f>AA54/X54*100</f>
        <v>82.98576160458703</v>
      </c>
      <c r="AC54" s="66">
        <f>AC23+AC41+AC53</f>
        <v>33348</v>
      </c>
      <c r="AD54" s="65">
        <f>AD23+AD41+AD53</f>
        <v>149893</v>
      </c>
      <c r="AE54" s="66">
        <f>AE23+AE41+AE53</f>
        <v>102060</v>
      </c>
      <c r="AF54" s="67">
        <f t="shared" si="71"/>
        <v>68.0885698464905</v>
      </c>
      <c r="AG54" s="65">
        <f>AG23+AG41+AG53</f>
        <v>55881</v>
      </c>
      <c r="AH54" s="65">
        <f>AH23+AH41+AH53</f>
        <v>1180</v>
      </c>
      <c r="AI54" s="97">
        <f>AI23+AI41+AI53</f>
        <v>54701</v>
      </c>
      <c r="AJ54" s="66">
        <f>AJ23+AJ41+AJ53</f>
        <v>30650.4</v>
      </c>
      <c r="AK54" s="67">
        <f t="shared" si="44"/>
        <v>54.84941214366243</v>
      </c>
      <c r="AL54" s="66">
        <f>AL23+AL41+AL53</f>
        <v>30550.4</v>
      </c>
      <c r="AM54" s="67">
        <f>AL54/AI54*100</f>
        <v>55.84980164896437</v>
      </c>
      <c r="AN54" s="85">
        <v>0</v>
      </c>
      <c r="AO54" s="85">
        <f>AO23+AO41+AO53</f>
        <v>0</v>
      </c>
      <c r="AP54" s="111">
        <f>AP23+AP41+AP53</f>
        <v>0</v>
      </c>
      <c r="AQ54" s="66">
        <f>AQ23+AQ41+AQ53</f>
        <v>0</v>
      </c>
      <c r="AR54" s="53">
        <v>0</v>
      </c>
      <c r="AS54" s="66">
        <f>AS23+AS41+AS53</f>
        <v>0</v>
      </c>
      <c r="AT54" s="53">
        <v>0</v>
      </c>
      <c r="AU54" s="65">
        <f>AU23+AU41+AU53</f>
        <v>1855489.62</v>
      </c>
      <c r="AV54" s="65">
        <f>AV23+AV41+AV53</f>
        <v>13045.619999999999</v>
      </c>
      <c r="AW54" s="97">
        <f>AW23+AW41+AW53</f>
        <v>1810366</v>
      </c>
      <c r="AX54" s="66">
        <f>AX23+AX41+AX53</f>
        <v>1553854</v>
      </c>
      <c r="AY54" s="67">
        <f t="shared" si="45"/>
        <v>83.74361048702606</v>
      </c>
      <c r="AZ54" s="66">
        <f>AZ23+AZ41+AZ53</f>
        <v>1557662</v>
      </c>
      <c r="BA54" s="67">
        <f t="shared" si="46"/>
        <v>86.04127563155738</v>
      </c>
      <c r="BB54" s="66">
        <f>BB23+BB41+BB53</f>
        <v>1327052</v>
      </c>
      <c r="BC54" s="68">
        <f t="shared" si="12"/>
        <v>230610</v>
      </c>
      <c r="BD54" s="66">
        <f>BD23+BD41+BD53</f>
        <v>1203409</v>
      </c>
      <c r="BE54" s="66">
        <f>BE23+BE41+BE53</f>
        <v>1462484</v>
      </c>
      <c r="BF54" s="68">
        <f t="shared" si="13"/>
        <v>1298095.7</v>
      </c>
      <c r="BG54" s="68">
        <f t="shared" si="14"/>
        <v>1300951.7</v>
      </c>
      <c r="BH54" s="68">
        <f t="shared" si="15"/>
        <v>1127994.2</v>
      </c>
      <c r="BI54" s="68">
        <f t="shared" si="16"/>
        <v>172957.5</v>
      </c>
      <c r="BJ54" s="66">
        <f aca="true" t="shared" si="76" ref="BJ54:BO54">BJ23+BJ41+BJ53</f>
        <v>0</v>
      </c>
      <c r="BK54" s="66">
        <f t="shared" si="76"/>
        <v>1195</v>
      </c>
      <c r="BL54" s="66">
        <f t="shared" si="76"/>
        <v>1195</v>
      </c>
      <c r="BM54" s="65">
        <f t="shared" si="76"/>
        <v>0</v>
      </c>
      <c r="BN54" s="65">
        <f>BN23+BN41+BN53</f>
        <v>0</v>
      </c>
      <c r="BO54" s="66">
        <f t="shared" si="76"/>
        <v>0</v>
      </c>
      <c r="BP54" s="53">
        <v>0</v>
      </c>
      <c r="BQ54" s="66">
        <f>BQ23+BQ41+BQ53</f>
        <v>0</v>
      </c>
      <c r="BR54" s="53">
        <v>0</v>
      </c>
      <c r="BS54" s="66">
        <f>BS23+BS41+BS53</f>
        <v>1</v>
      </c>
      <c r="BT54" s="65">
        <f>BT23+BT41+BT53</f>
        <v>458322.63</v>
      </c>
      <c r="BU54" s="65">
        <f>BU23+BU41+BU53</f>
        <v>5132.63</v>
      </c>
      <c r="BV54" s="97">
        <f>BV23+BV41+BV53</f>
        <v>452530</v>
      </c>
      <c r="BW54" s="66">
        <f>BW23+BW41+BW53</f>
        <v>189660</v>
      </c>
      <c r="BX54" s="67">
        <f t="shared" si="48"/>
        <v>41.381330003277384</v>
      </c>
      <c r="BY54" s="66">
        <f>BY23+BY41+BY53</f>
        <v>191836</v>
      </c>
      <c r="BZ54" s="67">
        <f t="shared" si="49"/>
        <v>42.391885620842814</v>
      </c>
      <c r="CA54" s="97">
        <f>CA23+CA41+CA53</f>
        <v>198074</v>
      </c>
      <c r="CB54" s="97">
        <f>CB23+CB41+CB53</f>
        <v>5279</v>
      </c>
      <c r="CC54" s="97">
        <f>CC23+CC41+CC53</f>
        <v>174851</v>
      </c>
      <c r="CD54" s="65">
        <v>32.7</v>
      </c>
      <c r="CE54" s="66">
        <f t="shared" si="18"/>
        <v>24.81180553732443</v>
      </c>
      <c r="CF54" s="69"/>
      <c r="CG54" s="66">
        <f t="shared" si="19"/>
        <v>27.782598155000542</v>
      </c>
      <c r="CH54" s="67">
        <f t="shared" si="20"/>
        <v>84.96207386850318</v>
      </c>
      <c r="CI54" s="66"/>
      <c r="CJ54" s="66">
        <f t="shared" si="21"/>
        <v>72926.61</v>
      </c>
      <c r="CK54" s="66">
        <f t="shared" si="22"/>
        <v>68851.23999999999</v>
      </c>
      <c r="CL54" s="66">
        <f t="shared" si="23"/>
        <v>133516.68</v>
      </c>
      <c r="CM54" s="66">
        <f t="shared" si="24"/>
        <v>131452.68</v>
      </c>
      <c r="CN54" s="66">
        <f t="shared" si="25"/>
        <v>40824</v>
      </c>
      <c r="CO54" s="66">
        <f t="shared" si="26"/>
        <v>12338.76</v>
      </c>
      <c r="CP54" s="66">
        <f t="shared" si="27"/>
        <v>78289.92</v>
      </c>
      <c r="CQ54" s="66">
        <f t="shared" si="28"/>
        <v>277075.979</v>
      </c>
      <c r="CR54" s="66">
        <f t="shared" si="29"/>
        <v>277561.499</v>
      </c>
      <c r="CS54" s="66">
        <f t="shared" si="30"/>
        <v>248158.724</v>
      </c>
      <c r="CT54" s="66">
        <f t="shared" si="31"/>
        <v>29402.775</v>
      </c>
      <c r="CU54" s="66">
        <f t="shared" si="32"/>
        <v>1195</v>
      </c>
      <c r="CV54" s="66">
        <f t="shared" si="33"/>
        <v>1195</v>
      </c>
      <c r="CW54" s="66">
        <f t="shared" si="34"/>
        <v>0</v>
      </c>
      <c r="CX54" s="66">
        <f t="shared" si="35"/>
        <v>0</v>
      </c>
      <c r="CY54" s="66">
        <f t="shared" si="36"/>
        <v>6743.088000000001</v>
      </c>
      <c r="CZ54" s="66">
        <f t="shared" si="37"/>
        <v>6721.088000000001</v>
      </c>
      <c r="DA54" s="66">
        <f t="shared" si="38"/>
        <v>0</v>
      </c>
      <c r="DB54" s="66">
        <f t="shared" si="39"/>
        <v>0</v>
      </c>
      <c r="DC54" s="66">
        <f t="shared" si="40"/>
        <v>491457.35699999996</v>
      </c>
      <c r="DD54" s="70">
        <f t="shared" si="50"/>
        <v>485781.507</v>
      </c>
    </row>
    <row r="55" spans="3:108" ht="12.75" customHeight="1" thickBot="1">
      <c r="C55" s="109" t="s">
        <v>518</v>
      </c>
      <c r="D55" s="130">
        <v>366716</v>
      </c>
      <c r="E55" s="130">
        <v>7789</v>
      </c>
      <c r="F55" s="131">
        <v>359233</v>
      </c>
      <c r="G55" s="66">
        <v>321555</v>
      </c>
      <c r="H55" s="67">
        <v>87.68502056087</v>
      </c>
      <c r="I55" s="66">
        <v>311868</v>
      </c>
      <c r="J55" s="67">
        <v>86.81496410407729</v>
      </c>
      <c r="K55" s="66">
        <v>310303.5</v>
      </c>
      <c r="L55" s="66">
        <v>301566</v>
      </c>
      <c r="M55" s="66">
        <v>11251.5</v>
      </c>
      <c r="N55" s="66">
        <v>10302</v>
      </c>
      <c r="O55" s="132">
        <v>206101</v>
      </c>
      <c r="P55" s="132">
        <v>9268</v>
      </c>
      <c r="Q55" s="133">
        <v>197173</v>
      </c>
      <c r="R55" s="66">
        <v>225981</v>
      </c>
      <c r="S55" s="67">
        <v>109.64575620690826</v>
      </c>
      <c r="T55" s="66">
        <v>214042</v>
      </c>
      <c r="U55" s="67">
        <v>108.55543101743139</v>
      </c>
      <c r="V55" s="132">
        <v>433034</v>
      </c>
      <c r="W55" s="132">
        <v>2665</v>
      </c>
      <c r="X55" s="133">
        <v>430369</v>
      </c>
      <c r="Y55" s="66">
        <v>555389</v>
      </c>
      <c r="Z55" s="67">
        <v>128.25528711371393</v>
      </c>
      <c r="AA55" s="66">
        <v>543787</v>
      </c>
      <c r="AB55" s="67">
        <v>126.3536639488439</v>
      </c>
      <c r="AC55" s="66">
        <v>19726</v>
      </c>
      <c r="AD55" s="132">
        <v>172968</v>
      </c>
      <c r="AE55" s="66">
        <v>192361</v>
      </c>
      <c r="AF55" s="67">
        <v>111.21190046713842</v>
      </c>
      <c r="AG55" s="132">
        <v>49571</v>
      </c>
      <c r="AH55" s="132">
        <v>465</v>
      </c>
      <c r="AI55" s="133">
        <v>49106</v>
      </c>
      <c r="AJ55" s="66">
        <v>53898</v>
      </c>
      <c r="AK55" s="67">
        <v>108.72889390974562</v>
      </c>
      <c r="AL55" s="66">
        <v>53627</v>
      </c>
      <c r="AM55" s="67">
        <v>109.20661426302286</v>
      </c>
      <c r="AN55" s="134">
        <v>0</v>
      </c>
      <c r="AO55" s="134">
        <v>0</v>
      </c>
      <c r="AP55" s="135">
        <v>0</v>
      </c>
      <c r="AQ55" s="66">
        <v>0</v>
      </c>
      <c r="AR55" s="67">
        <v>0</v>
      </c>
      <c r="AS55" s="66">
        <v>0</v>
      </c>
      <c r="AT55" s="67">
        <v>0</v>
      </c>
      <c r="AU55" s="132">
        <v>1862441</v>
      </c>
      <c r="AV55" s="132">
        <v>7598</v>
      </c>
      <c r="AW55" s="133">
        <v>1854843</v>
      </c>
      <c r="AX55" s="66">
        <v>1683598</v>
      </c>
      <c r="AY55" s="67">
        <v>90.3973870850137</v>
      </c>
      <c r="AZ55" s="66">
        <v>1671285</v>
      </c>
      <c r="BA55" s="67">
        <v>90.10385245543692</v>
      </c>
      <c r="BB55" s="66">
        <v>1417248</v>
      </c>
      <c r="BC55" s="136">
        <v>254037</v>
      </c>
      <c r="BD55" s="66">
        <v>1337425</v>
      </c>
      <c r="BE55" s="66">
        <v>1623936</v>
      </c>
      <c r="BF55" s="136">
        <v>1404423.3</v>
      </c>
      <c r="BG55" s="136">
        <v>1395188.55</v>
      </c>
      <c r="BH55" s="136">
        <v>1204660.8</v>
      </c>
      <c r="BI55" s="136">
        <v>190527.75</v>
      </c>
      <c r="BJ55" s="66">
        <v>0</v>
      </c>
      <c r="BK55" s="66">
        <v>1108</v>
      </c>
      <c r="BL55" s="66">
        <v>1108</v>
      </c>
      <c r="BM55" s="132">
        <v>0</v>
      </c>
      <c r="BN55" s="132">
        <v>0</v>
      </c>
      <c r="BO55" s="66">
        <v>0</v>
      </c>
      <c r="BP55" s="67">
        <v>0</v>
      </c>
      <c r="BQ55" s="66">
        <v>0</v>
      </c>
      <c r="BR55" s="67">
        <v>0</v>
      </c>
      <c r="BS55" s="67">
        <v>1</v>
      </c>
      <c r="BT55" s="132">
        <v>413090</v>
      </c>
      <c r="BU55" s="132">
        <v>4033</v>
      </c>
      <c r="BV55" s="133">
        <v>409057</v>
      </c>
      <c r="BW55" s="66">
        <v>194283</v>
      </c>
      <c r="BX55" s="67">
        <v>47.03163959427727</v>
      </c>
      <c r="BY55" s="66">
        <v>193136.5</v>
      </c>
      <c r="BZ55" s="67">
        <v>47.21505804814488</v>
      </c>
      <c r="CA55" s="133">
        <v>183402</v>
      </c>
      <c r="CB55" s="133">
        <v>4614</v>
      </c>
      <c r="CC55" s="133">
        <v>178788</v>
      </c>
      <c r="CD55" s="132">
        <v>31.4</v>
      </c>
      <c r="CE55" s="66">
        <v>33.383566754997226</v>
      </c>
      <c r="CF55" s="137"/>
      <c r="CG55" s="66">
        <v>33.63244700427322</v>
      </c>
      <c r="CH55" s="67">
        <v>107.10970383526504</v>
      </c>
      <c r="CI55" s="66"/>
      <c r="CJ55" s="66">
        <v>106211.06999999999</v>
      </c>
      <c r="CK55" s="66">
        <v>100599.73999999999</v>
      </c>
      <c r="CL55" s="66">
        <v>194099.66000000003</v>
      </c>
      <c r="CM55" s="66">
        <v>190387.02000000002</v>
      </c>
      <c r="CN55" s="66">
        <v>76944.40000000001</v>
      </c>
      <c r="CO55" s="66">
        <v>7298.62</v>
      </c>
      <c r="CP55" s="66">
        <v>106144</v>
      </c>
      <c r="CQ55" s="66">
        <v>298985.001</v>
      </c>
      <c r="CR55" s="66">
        <v>297415.0935</v>
      </c>
      <c r="CS55" s="66">
        <v>265025.376</v>
      </c>
      <c r="CT55" s="66">
        <v>32389.717500000002</v>
      </c>
      <c r="CU55" s="66">
        <v>1108</v>
      </c>
      <c r="CV55" s="66">
        <v>1108</v>
      </c>
      <c r="CW55" s="66">
        <v>0</v>
      </c>
      <c r="CX55" s="66">
        <v>0</v>
      </c>
      <c r="CY55" s="66">
        <v>11857.56</v>
      </c>
      <c r="CZ55" s="66">
        <v>11797.94</v>
      </c>
      <c r="DA55" s="66">
        <v>0</v>
      </c>
      <c r="DB55" s="66">
        <v>0</v>
      </c>
      <c r="DC55" s="66">
        <v>612261.2910000001</v>
      </c>
      <c r="DD55" s="70">
        <v>601307.7934999999</v>
      </c>
    </row>
    <row r="56" spans="6:107" ht="12.75">
      <c r="F56" s="32"/>
      <c r="G56" s="32"/>
      <c r="H56" s="33"/>
      <c r="I56" s="33"/>
      <c r="J56" s="33"/>
      <c r="K56" s="33"/>
      <c r="L56" s="33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3"/>
      <c r="AE56" s="33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80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8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</row>
    <row r="57" spans="3:107" ht="12.75">
      <c r="C57" s="19"/>
      <c r="D57" s="19"/>
      <c r="E57" s="19"/>
      <c r="F57" s="32"/>
      <c r="G57" s="32"/>
      <c r="H57" s="33"/>
      <c r="I57" s="33"/>
      <c r="J57" s="33"/>
      <c r="K57" s="33"/>
      <c r="L57" s="33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3"/>
      <c r="AE57" s="33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8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</row>
    <row r="58" spans="3:107" ht="12.75">
      <c r="C58" s="19"/>
      <c r="D58" s="19"/>
      <c r="E58" s="19"/>
      <c r="F58" s="32"/>
      <c r="G58" s="32"/>
      <c r="H58" s="33"/>
      <c r="I58" s="33"/>
      <c r="J58" s="33"/>
      <c r="K58" s="33"/>
      <c r="L58" s="33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3"/>
      <c r="AE58" s="33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8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</row>
    <row r="59" spans="3:107" ht="12.75">
      <c r="C59" s="19"/>
      <c r="D59" s="19"/>
      <c r="E59" s="19"/>
      <c r="F59" s="32"/>
      <c r="G59" s="32"/>
      <c r="H59" s="33"/>
      <c r="I59" s="33"/>
      <c r="J59" s="33"/>
      <c r="K59" s="33"/>
      <c r="L59" s="33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3"/>
      <c r="AE59" s="33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8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</row>
    <row r="60" spans="3:107" ht="12.75">
      <c r="C60" s="19"/>
      <c r="D60" s="19"/>
      <c r="E60" s="19"/>
      <c r="F60" s="32"/>
      <c r="G60" s="32"/>
      <c r="H60" s="33"/>
      <c r="I60" s="33"/>
      <c r="J60" s="33"/>
      <c r="K60" s="33"/>
      <c r="L60" s="33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8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</row>
    <row r="61" spans="3:107" ht="12.75">
      <c r="C61" s="19"/>
      <c r="D61" s="19"/>
      <c r="E61" s="19"/>
      <c r="F61" s="32"/>
      <c r="G61" s="32"/>
      <c r="H61" s="33"/>
      <c r="I61" s="33"/>
      <c r="J61" s="33"/>
      <c r="K61" s="33"/>
      <c r="L61" s="33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8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</row>
    <row r="62" spans="3:107" ht="12.75">
      <c r="C62" s="19"/>
      <c r="D62" s="19"/>
      <c r="E62" s="19"/>
      <c r="F62" s="32"/>
      <c r="G62" s="32"/>
      <c r="H62" s="33"/>
      <c r="I62" s="33"/>
      <c r="J62" s="33"/>
      <c r="K62" s="33"/>
      <c r="L62" s="33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8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</row>
    <row r="63" spans="3:107" ht="12.75">
      <c r="C63" s="19"/>
      <c r="D63" s="19"/>
      <c r="E63" s="19"/>
      <c r="F63" s="32"/>
      <c r="G63" s="32"/>
      <c r="H63" s="33"/>
      <c r="I63" s="33"/>
      <c r="J63" s="33"/>
      <c r="K63" s="33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8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</row>
    <row r="64" spans="3:107" ht="12.75">
      <c r="C64" s="19"/>
      <c r="D64" s="19"/>
      <c r="E64" s="19"/>
      <c r="F64" s="32"/>
      <c r="G64" s="32"/>
      <c r="H64" s="33"/>
      <c r="I64" s="33"/>
      <c r="J64" s="33"/>
      <c r="K64" s="33"/>
      <c r="L64" s="33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8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</row>
    <row r="65" spans="3:107" ht="12.75">
      <c r="C65" s="19"/>
      <c r="D65" s="19"/>
      <c r="E65" s="19"/>
      <c r="F65" s="32"/>
      <c r="G65" s="32"/>
      <c r="H65" s="33"/>
      <c r="I65" s="33"/>
      <c r="J65" s="33"/>
      <c r="K65" s="33"/>
      <c r="L65" s="33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8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</row>
    <row r="66" spans="3:107" ht="12.75">
      <c r="C66" s="19"/>
      <c r="D66" s="19"/>
      <c r="E66" s="19"/>
      <c r="F66" s="32"/>
      <c r="G66" s="32"/>
      <c r="H66" s="33"/>
      <c r="I66" s="33"/>
      <c r="J66" s="33"/>
      <c r="K66" s="33"/>
      <c r="L66" s="33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8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</row>
    <row r="67" spans="3:107" ht="12.75">
      <c r="C67" s="19"/>
      <c r="D67" s="19"/>
      <c r="E67" s="19"/>
      <c r="F67" s="32"/>
      <c r="G67" s="32"/>
      <c r="H67" s="33"/>
      <c r="I67" s="33"/>
      <c r="J67" s="33"/>
      <c r="K67" s="33"/>
      <c r="L67" s="33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8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</row>
    <row r="68" spans="3:107" ht="12.75">
      <c r="C68" s="19"/>
      <c r="D68" s="19"/>
      <c r="E68" s="19"/>
      <c r="F68" s="32"/>
      <c r="G68" s="32"/>
      <c r="H68" s="33"/>
      <c r="I68" s="33"/>
      <c r="J68" s="33"/>
      <c r="K68" s="33"/>
      <c r="L68" s="33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8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</row>
    <row r="69" spans="3:107" ht="12.75">
      <c r="C69" s="19"/>
      <c r="D69" s="19"/>
      <c r="E69" s="19"/>
      <c r="F69" s="32"/>
      <c r="G69" s="32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8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</row>
    <row r="70" spans="6:107" ht="12.75">
      <c r="F70" s="32"/>
      <c r="G70" s="32"/>
      <c r="H70" s="33"/>
      <c r="I70" s="33"/>
      <c r="J70" s="33"/>
      <c r="K70" s="33"/>
      <c r="L70" s="33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8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</row>
    <row r="71" spans="6:107" ht="12.75">
      <c r="F71" s="32"/>
      <c r="G71" s="32"/>
      <c r="H71" s="33"/>
      <c r="I71" s="33"/>
      <c r="J71" s="33"/>
      <c r="K71" s="33"/>
      <c r="L71" s="33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8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</row>
    <row r="72" spans="6:107" ht="12.75">
      <c r="F72" s="32"/>
      <c r="G72" s="32"/>
      <c r="H72" s="33"/>
      <c r="I72" s="33"/>
      <c r="J72" s="33"/>
      <c r="K72" s="33"/>
      <c r="L72" s="33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8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</row>
    <row r="73" spans="6:107" ht="12.75">
      <c r="F73" s="32"/>
      <c r="G73" s="32"/>
      <c r="H73" s="33"/>
      <c r="I73" s="33"/>
      <c r="J73" s="33"/>
      <c r="K73" s="33"/>
      <c r="L73" s="33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8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</row>
  </sheetData>
  <sheetProtection/>
  <mergeCells count="150">
    <mergeCell ref="O5:BR5"/>
    <mergeCell ref="Z9:Z10"/>
    <mergeCell ref="AA9:AA10"/>
    <mergeCell ref="AB9:AB10"/>
    <mergeCell ref="H7:H10"/>
    <mergeCell ref="I7:I10"/>
    <mergeCell ref="J7:J10"/>
    <mergeCell ref="V7:X8"/>
    <mergeCell ref="Y7:AB8"/>
    <mergeCell ref="S9:S10"/>
    <mergeCell ref="T9:T10"/>
    <mergeCell ref="C5:C10"/>
    <mergeCell ref="Q9:Q10"/>
    <mergeCell ref="R9:R10"/>
    <mergeCell ref="BK9:BK10"/>
    <mergeCell ref="CQ6:CT6"/>
    <mergeCell ref="CL6:CP6"/>
    <mergeCell ref="CL7:CL10"/>
    <mergeCell ref="CO8:CO10"/>
    <mergeCell ref="Y9:Y10"/>
    <mergeCell ref="AQ7:AT8"/>
    <mergeCell ref="BD8:BD10"/>
    <mergeCell ref="CD7:CD10"/>
    <mergeCell ref="CY8:CY10"/>
    <mergeCell ref="BG7:BG10"/>
    <mergeCell ref="BB7:BE7"/>
    <mergeCell ref="CN8:CN10"/>
    <mergeCell ref="CP8:CP10"/>
    <mergeCell ref="CS8:CS10"/>
    <mergeCell ref="CU8:CU10"/>
    <mergeCell ref="AC7:AF7"/>
    <mergeCell ref="CA9:CA10"/>
    <mergeCell ref="AU6:BE6"/>
    <mergeCell ref="BW5:BZ6"/>
    <mergeCell ref="BW7:BZ8"/>
    <mergeCell ref="CA5:CC8"/>
    <mergeCell ref="BT5:BV6"/>
    <mergeCell ref="AC8:AC10"/>
    <mergeCell ref="AD8:AF8"/>
    <mergeCell ref="BB8:BB10"/>
    <mergeCell ref="BI8:BI10"/>
    <mergeCell ref="AN7:AP8"/>
    <mergeCell ref="CQ7:CQ10"/>
    <mergeCell ref="BT7:BV8"/>
    <mergeCell ref="AN9:AN10"/>
    <mergeCell ref="BK6:BL8"/>
    <mergeCell ref="BE8:BE10"/>
    <mergeCell ref="BH8:BH10"/>
    <mergeCell ref="AR9:AR10"/>
    <mergeCell ref="AS9:AS10"/>
    <mergeCell ref="A5:A10"/>
    <mergeCell ref="B5:B10"/>
    <mergeCell ref="BS5:BS10"/>
    <mergeCell ref="V6:AF6"/>
    <mergeCell ref="X9:X10"/>
    <mergeCell ref="BF6:BI6"/>
    <mergeCell ref="BJ6:BJ10"/>
    <mergeCell ref="BF7:BF10"/>
    <mergeCell ref="AN6:AT6"/>
    <mergeCell ref="BC8:BC10"/>
    <mergeCell ref="AF9:AF10"/>
    <mergeCell ref="AD9:AD10"/>
    <mergeCell ref="AE9:AE10"/>
    <mergeCell ref="AW9:AW10"/>
    <mergeCell ref="AX9:AX10"/>
    <mergeCell ref="V9:V10"/>
    <mergeCell ref="AT9:AT10"/>
    <mergeCell ref="AP9:AP10"/>
    <mergeCell ref="AQ9:AQ10"/>
    <mergeCell ref="AU7:AW8"/>
    <mergeCell ref="AX7:BA8"/>
    <mergeCell ref="AU9:AU10"/>
    <mergeCell ref="AY9:AY10"/>
    <mergeCell ref="AZ9:AZ10"/>
    <mergeCell ref="BA9:BA10"/>
    <mergeCell ref="D5:F8"/>
    <mergeCell ref="G5:N6"/>
    <mergeCell ref="G7:G10"/>
    <mergeCell ref="O6:U7"/>
    <mergeCell ref="O8:Q8"/>
    <mergeCell ref="R8:U8"/>
    <mergeCell ref="O9:O10"/>
    <mergeCell ref="F9:F10"/>
    <mergeCell ref="U9:U10"/>
    <mergeCell ref="K7:N7"/>
    <mergeCell ref="K8:L8"/>
    <mergeCell ref="M8:N8"/>
    <mergeCell ref="K9:K10"/>
    <mergeCell ref="L9:L10"/>
    <mergeCell ref="M9:M10"/>
    <mergeCell ref="N9:N10"/>
    <mergeCell ref="AG6:AM6"/>
    <mergeCell ref="AG7:AI8"/>
    <mergeCell ref="AJ7:AM8"/>
    <mergeCell ref="AG9:AG10"/>
    <mergeCell ref="AI9:AI10"/>
    <mergeCell ref="AJ9:AJ10"/>
    <mergeCell ref="AK9:AK10"/>
    <mergeCell ref="AL9:AL10"/>
    <mergeCell ref="AM9:AM10"/>
    <mergeCell ref="BL9:BL10"/>
    <mergeCell ref="BM6:BR6"/>
    <mergeCell ref="BM7:BN8"/>
    <mergeCell ref="BO7:BR8"/>
    <mergeCell ref="BM9:BM10"/>
    <mergeCell ref="BN9:BN10"/>
    <mergeCell ref="BO9:BO10"/>
    <mergeCell ref="BP9:BP10"/>
    <mergeCell ref="BQ9:BQ10"/>
    <mergeCell ref="BR9:BR10"/>
    <mergeCell ref="BT9:BT10"/>
    <mergeCell ref="BV9:BV10"/>
    <mergeCell ref="BW9:BW10"/>
    <mergeCell ref="BX9:BX10"/>
    <mergeCell ref="BY9:BY10"/>
    <mergeCell ref="BZ9:BZ10"/>
    <mergeCell ref="CE9:CE10"/>
    <mergeCell ref="CF9:CF10"/>
    <mergeCell ref="CG9:CG10"/>
    <mergeCell ref="CC9:CC10"/>
    <mergeCell ref="CH9:CH10"/>
    <mergeCell ref="CI5:CI10"/>
    <mergeCell ref="CD5:CH6"/>
    <mergeCell ref="CE7:CH8"/>
    <mergeCell ref="CJ6:CK6"/>
    <mergeCell ref="CJ7:CK8"/>
    <mergeCell ref="CJ9:CJ10"/>
    <mergeCell ref="CK9:CK10"/>
    <mergeCell ref="CJ5:DD5"/>
    <mergeCell ref="CM7:CM10"/>
    <mergeCell ref="CR7:CR10"/>
    <mergeCell ref="CU6:CV6"/>
    <mergeCell ref="CU7:CV7"/>
    <mergeCell ref="CV8:CV10"/>
    <mergeCell ref="CT8:CT10"/>
    <mergeCell ref="CZ8:CZ10"/>
    <mergeCell ref="DA6:DB6"/>
    <mergeCell ref="CY6:CZ6"/>
    <mergeCell ref="CY7:CZ7"/>
    <mergeCell ref="CW8:CW10"/>
    <mergeCell ref="CB9:CB10"/>
    <mergeCell ref="DC6:DD7"/>
    <mergeCell ref="DA7:DB7"/>
    <mergeCell ref="DB8:DB10"/>
    <mergeCell ref="DC8:DC10"/>
    <mergeCell ref="DD8:DD10"/>
    <mergeCell ref="DA8:DA10"/>
    <mergeCell ref="CW6:CX6"/>
    <mergeCell ref="CW7:CX7"/>
    <mergeCell ref="CX8:CX10"/>
  </mergeCells>
  <printOptions/>
  <pageMargins left="0.35433070866141736" right="0.15748031496062992" top="0.35433070866141736" bottom="0.35433070866141736" header="0.5118110236220472" footer="0.5118110236220472"/>
  <pageSetup fitToWidth="3" fitToHeight="1" horizontalDpi="600" verticalDpi="600" orientation="landscape" paperSize="9" scale="4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6"/>
  <sheetViews>
    <sheetView zoomScalePageLayoutView="0" workbookViewId="0" topLeftCell="A1">
      <selection activeCell="C2" sqref="C2"/>
    </sheetView>
  </sheetViews>
  <sheetFormatPr defaultColWidth="9.00390625" defaultRowHeight="12.75"/>
  <sheetData>
    <row r="1" spans="1:3" ht="15">
      <c r="A1" s="13">
        <v>4</v>
      </c>
      <c r="B1" s="13" t="s">
        <v>49</v>
      </c>
      <c r="C1" s="14">
        <f>MATCH(InfoVisor!B3,B1:B366,0)</f>
        <v>259</v>
      </c>
    </row>
    <row r="2" spans="1:3" ht="15">
      <c r="A2" s="13">
        <v>5</v>
      </c>
      <c r="B2" s="13" t="s">
        <v>50</v>
      </c>
      <c r="C2" s="14"/>
    </row>
    <row r="3" spans="1:3" ht="15">
      <c r="A3" s="13">
        <v>6</v>
      </c>
      <c r="B3" s="13" t="s">
        <v>51</v>
      </c>
      <c r="C3" s="14"/>
    </row>
    <row r="4" spans="1:3" ht="15">
      <c r="A4" s="13">
        <v>7</v>
      </c>
      <c r="B4" s="13" t="s">
        <v>52</v>
      </c>
      <c r="C4" s="14"/>
    </row>
    <row r="5" spans="1:3" ht="15">
      <c r="A5" s="13">
        <v>8</v>
      </c>
      <c r="B5" s="13" t="s">
        <v>53</v>
      </c>
      <c r="C5" s="14"/>
    </row>
    <row r="6" spans="1:3" ht="15">
      <c r="A6" s="13">
        <v>9</v>
      </c>
      <c r="B6" s="13" t="s">
        <v>54</v>
      </c>
      <c r="C6" s="14"/>
    </row>
    <row r="7" spans="1:3" ht="15">
      <c r="A7" s="13">
        <v>10</v>
      </c>
      <c r="B7" s="13" t="s">
        <v>55</v>
      </c>
      <c r="C7" s="14"/>
    </row>
    <row r="8" spans="1:3" ht="15">
      <c r="A8" s="13">
        <v>11</v>
      </c>
      <c r="B8" s="13" t="s">
        <v>56</v>
      </c>
      <c r="C8" s="14"/>
    </row>
    <row r="9" spans="1:3" ht="15">
      <c r="A9" s="13">
        <v>12</v>
      </c>
      <c r="B9" s="13" t="s">
        <v>57</v>
      </c>
      <c r="C9" s="14"/>
    </row>
    <row r="10" spans="1:3" ht="15">
      <c r="A10" s="13">
        <v>13</v>
      </c>
      <c r="B10" s="13" t="s">
        <v>58</v>
      </c>
      <c r="C10" s="14"/>
    </row>
    <row r="11" spans="1:3" ht="15">
      <c r="A11" s="13">
        <v>14</v>
      </c>
      <c r="B11" s="13" t="s">
        <v>59</v>
      </c>
      <c r="C11" s="14"/>
    </row>
    <row r="12" spans="1:2" ht="15">
      <c r="A12" s="13">
        <v>15</v>
      </c>
      <c r="B12" s="13" t="s">
        <v>60</v>
      </c>
    </row>
    <row r="13" spans="1:2" ht="15">
      <c r="A13" s="13">
        <v>16</v>
      </c>
      <c r="B13" s="13" t="s">
        <v>61</v>
      </c>
    </row>
    <row r="14" spans="1:2" ht="15">
      <c r="A14" s="13">
        <v>17</v>
      </c>
      <c r="B14" s="13" t="s">
        <v>62</v>
      </c>
    </row>
    <row r="15" spans="1:2" ht="15">
      <c r="A15" s="13">
        <v>18</v>
      </c>
      <c r="B15" s="13" t="s">
        <v>63</v>
      </c>
    </row>
    <row r="16" spans="1:2" ht="15">
      <c r="A16" s="13">
        <v>19</v>
      </c>
      <c r="B16" s="13" t="s">
        <v>64</v>
      </c>
    </row>
    <row r="17" spans="1:2" ht="15">
      <c r="A17" s="13">
        <v>20</v>
      </c>
      <c r="B17" s="13" t="s">
        <v>65</v>
      </c>
    </row>
    <row r="18" spans="1:2" ht="15">
      <c r="A18" s="13">
        <v>21</v>
      </c>
      <c r="B18" s="13" t="s">
        <v>66</v>
      </c>
    </row>
    <row r="19" spans="1:2" ht="15">
      <c r="A19" s="13">
        <v>22</v>
      </c>
      <c r="B19" s="13" t="s">
        <v>67</v>
      </c>
    </row>
    <row r="20" spans="1:2" ht="15">
      <c r="A20" s="13">
        <v>23</v>
      </c>
      <c r="B20" s="13" t="s">
        <v>68</v>
      </c>
    </row>
    <row r="21" spans="1:2" ht="15">
      <c r="A21" s="13">
        <v>24</v>
      </c>
      <c r="B21" s="13" t="s">
        <v>69</v>
      </c>
    </row>
    <row r="22" spans="1:2" ht="15">
      <c r="A22" s="13">
        <v>25</v>
      </c>
      <c r="B22" s="13" t="s">
        <v>70</v>
      </c>
    </row>
    <row r="23" spans="1:2" ht="15">
      <c r="A23" s="13">
        <v>26</v>
      </c>
      <c r="B23" s="13" t="s">
        <v>71</v>
      </c>
    </row>
    <row r="24" spans="1:2" ht="15">
      <c r="A24" s="13">
        <v>27</v>
      </c>
      <c r="B24" s="13" t="s">
        <v>72</v>
      </c>
    </row>
    <row r="25" spans="1:2" ht="15">
      <c r="A25" s="13">
        <v>28</v>
      </c>
      <c r="B25" s="13" t="s">
        <v>73</v>
      </c>
    </row>
    <row r="26" spans="1:2" ht="15">
      <c r="A26" s="13">
        <v>29</v>
      </c>
      <c r="B26" s="13" t="s">
        <v>74</v>
      </c>
    </row>
    <row r="27" spans="1:2" ht="15">
      <c r="A27" s="13">
        <v>30</v>
      </c>
      <c r="B27" s="13" t="s">
        <v>75</v>
      </c>
    </row>
    <row r="28" spans="1:2" ht="15">
      <c r="A28" s="13">
        <v>31</v>
      </c>
      <c r="B28" s="13" t="s">
        <v>76</v>
      </c>
    </row>
    <row r="29" spans="1:2" ht="15">
      <c r="A29" s="13">
        <v>32</v>
      </c>
      <c r="B29" s="13" t="s">
        <v>77</v>
      </c>
    </row>
    <row r="30" spans="1:2" ht="15">
      <c r="A30" s="13">
        <v>33</v>
      </c>
      <c r="B30" s="13" t="s">
        <v>78</v>
      </c>
    </row>
    <row r="31" spans="1:2" ht="15">
      <c r="A31" s="13">
        <v>34</v>
      </c>
      <c r="B31" s="13" t="s">
        <v>79</v>
      </c>
    </row>
    <row r="32" spans="1:2" ht="15">
      <c r="A32" s="13">
        <v>36</v>
      </c>
      <c r="B32" s="13" t="s">
        <v>80</v>
      </c>
    </row>
    <row r="33" spans="1:2" ht="15">
      <c r="A33" s="13">
        <v>37</v>
      </c>
      <c r="B33" s="13" t="s">
        <v>81</v>
      </c>
    </row>
    <row r="34" spans="1:2" ht="15">
      <c r="A34" s="13">
        <v>38</v>
      </c>
      <c r="B34" s="13" t="s">
        <v>82</v>
      </c>
    </row>
    <row r="35" spans="1:2" ht="15">
      <c r="A35" s="13">
        <v>39</v>
      </c>
      <c r="B35" s="13" t="s">
        <v>83</v>
      </c>
    </row>
    <row r="36" spans="1:2" ht="15">
      <c r="A36" s="13">
        <v>40</v>
      </c>
      <c r="B36" s="13" t="s">
        <v>84</v>
      </c>
    </row>
    <row r="37" spans="1:2" ht="15">
      <c r="A37" s="13">
        <v>41</v>
      </c>
      <c r="B37" s="13" t="s">
        <v>85</v>
      </c>
    </row>
    <row r="38" spans="1:2" ht="15">
      <c r="A38" s="13">
        <v>42</v>
      </c>
      <c r="B38" s="13" t="s">
        <v>86</v>
      </c>
    </row>
    <row r="39" spans="1:2" ht="15">
      <c r="A39" s="13">
        <v>43</v>
      </c>
      <c r="B39" s="13" t="s">
        <v>87</v>
      </c>
    </row>
    <row r="40" spans="1:2" ht="15">
      <c r="A40" s="13">
        <v>44</v>
      </c>
      <c r="B40" s="13" t="s">
        <v>88</v>
      </c>
    </row>
    <row r="41" spans="1:2" ht="15">
      <c r="A41" s="13">
        <v>45</v>
      </c>
      <c r="B41" s="13" t="s">
        <v>89</v>
      </c>
    </row>
    <row r="42" spans="1:2" ht="15">
      <c r="A42" s="13">
        <v>46</v>
      </c>
      <c r="B42" s="13" t="s">
        <v>90</v>
      </c>
    </row>
    <row r="43" spans="1:2" ht="15">
      <c r="A43" s="13">
        <v>47</v>
      </c>
      <c r="B43" s="13" t="s">
        <v>91</v>
      </c>
    </row>
    <row r="44" spans="1:2" ht="15">
      <c r="A44" s="13">
        <v>48</v>
      </c>
      <c r="B44" s="13" t="s">
        <v>92</v>
      </c>
    </row>
    <row r="45" spans="1:2" ht="15">
      <c r="A45" s="13">
        <v>49</v>
      </c>
      <c r="B45" s="13" t="s">
        <v>93</v>
      </c>
    </row>
    <row r="46" spans="1:2" ht="15">
      <c r="A46" s="13">
        <v>50</v>
      </c>
      <c r="B46" s="13" t="s">
        <v>94</v>
      </c>
    </row>
    <row r="47" spans="1:2" ht="15">
      <c r="A47" s="13">
        <v>51</v>
      </c>
      <c r="B47" s="13" t="s">
        <v>95</v>
      </c>
    </row>
    <row r="48" spans="1:2" ht="15">
      <c r="A48" s="13">
        <v>52</v>
      </c>
      <c r="B48" s="13" t="s">
        <v>96</v>
      </c>
    </row>
    <row r="49" spans="1:2" ht="15">
      <c r="A49" s="13">
        <v>53</v>
      </c>
      <c r="B49" s="13" t="s">
        <v>97</v>
      </c>
    </row>
    <row r="50" spans="1:2" ht="15">
      <c r="A50" s="13">
        <v>54</v>
      </c>
      <c r="B50" s="13" t="s">
        <v>98</v>
      </c>
    </row>
    <row r="51" spans="1:2" ht="15">
      <c r="A51" s="13">
        <v>55</v>
      </c>
      <c r="B51" s="13" t="s">
        <v>99</v>
      </c>
    </row>
    <row r="52" spans="1:2" ht="15">
      <c r="A52" s="13">
        <v>56</v>
      </c>
      <c r="B52" s="13" t="s">
        <v>100</v>
      </c>
    </row>
    <row r="53" spans="1:2" ht="15">
      <c r="A53" s="13">
        <v>57</v>
      </c>
      <c r="B53" s="13" t="s">
        <v>101</v>
      </c>
    </row>
    <row r="54" spans="1:2" ht="15">
      <c r="A54" s="13">
        <v>58</v>
      </c>
      <c r="B54" s="13" t="s">
        <v>102</v>
      </c>
    </row>
    <row r="55" spans="1:2" ht="15">
      <c r="A55" s="13">
        <v>59</v>
      </c>
      <c r="B55" s="13" t="s">
        <v>103</v>
      </c>
    </row>
    <row r="56" spans="1:2" ht="15">
      <c r="A56" s="13">
        <v>60</v>
      </c>
      <c r="B56" s="13" t="s">
        <v>104</v>
      </c>
    </row>
    <row r="57" spans="1:2" ht="15">
      <c r="A57" s="13">
        <v>61</v>
      </c>
      <c r="B57" s="13" t="s">
        <v>105</v>
      </c>
    </row>
    <row r="58" spans="1:2" ht="15">
      <c r="A58" s="13">
        <v>62</v>
      </c>
      <c r="B58" s="13" t="s">
        <v>106</v>
      </c>
    </row>
    <row r="59" spans="1:2" ht="15">
      <c r="A59" s="13">
        <v>63</v>
      </c>
      <c r="B59" s="13" t="s">
        <v>107</v>
      </c>
    </row>
    <row r="60" spans="1:2" ht="15">
      <c r="A60" s="13">
        <v>64</v>
      </c>
      <c r="B60" s="13" t="s">
        <v>108</v>
      </c>
    </row>
    <row r="61" spans="1:2" ht="15">
      <c r="A61" s="13">
        <v>66</v>
      </c>
      <c r="B61" s="13" t="s">
        <v>109</v>
      </c>
    </row>
    <row r="62" spans="1:2" ht="15">
      <c r="A62" s="13">
        <v>67</v>
      </c>
      <c r="B62" s="13" t="s">
        <v>110</v>
      </c>
    </row>
    <row r="63" spans="1:2" ht="15">
      <c r="A63" s="13">
        <v>68</v>
      </c>
      <c r="B63" s="13" t="s">
        <v>111</v>
      </c>
    </row>
    <row r="64" spans="1:2" ht="15">
      <c r="A64" s="13">
        <v>69</v>
      </c>
      <c r="B64" s="13" t="s">
        <v>112</v>
      </c>
    </row>
    <row r="65" spans="1:2" ht="15">
      <c r="A65" s="13">
        <v>70</v>
      </c>
      <c r="B65" s="13" t="s">
        <v>113</v>
      </c>
    </row>
    <row r="66" spans="1:2" ht="15">
      <c r="A66" s="13">
        <v>71</v>
      </c>
      <c r="B66" s="13" t="s">
        <v>114</v>
      </c>
    </row>
    <row r="67" spans="1:2" ht="15">
      <c r="A67" s="13">
        <v>72</v>
      </c>
      <c r="B67" s="13" t="s">
        <v>115</v>
      </c>
    </row>
    <row r="68" spans="1:2" ht="15">
      <c r="A68" s="13">
        <v>73</v>
      </c>
      <c r="B68" s="13" t="s">
        <v>116</v>
      </c>
    </row>
    <row r="69" spans="1:2" ht="15">
      <c r="A69" s="13">
        <v>74</v>
      </c>
      <c r="B69" s="13" t="s">
        <v>117</v>
      </c>
    </row>
    <row r="70" spans="1:2" ht="15">
      <c r="A70" s="13">
        <v>75</v>
      </c>
      <c r="B70" s="13" t="s">
        <v>118</v>
      </c>
    </row>
    <row r="71" spans="1:2" ht="15">
      <c r="A71" s="13">
        <v>76</v>
      </c>
      <c r="B71" s="13" t="s">
        <v>119</v>
      </c>
    </row>
    <row r="72" spans="1:2" ht="15">
      <c r="A72" s="13">
        <v>77</v>
      </c>
      <c r="B72" s="13" t="s">
        <v>120</v>
      </c>
    </row>
    <row r="73" spans="1:2" ht="15">
      <c r="A73" s="13">
        <v>78</v>
      </c>
      <c r="B73" s="13" t="s">
        <v>121</v>
      </c>
    </row>
    <row r="74" spans="1:2" ht="15">
      <c r="A74" s="13">
        <v>79</v>
      </c>
      <c r="B74" s="13" t="s">
        <v>122</v>
      </c>
    </row>
    <row r="75" spans="1:2" ht="15">
      <c r="A75" s="13">
        <v>80</v>
      </c>
      <c r="B75" s="13" t="s">
        <v>123</v>
      </c>
    </row>
    <row r="76" spans="1:2" ht="15">
      <c r="A76" s="13">
        <v>81</v>
      </c>
      <c r="B76" s="13" t="s">
        <v>124</v>
      </c>
    </row>
    <row r="77" spans="1:2" ht="15">
      <c r="A77" s="13">
        <v>82</v>
      </c>
      <c r="B77" s="13" t="s">
        <v>125</v>
      </c>
    </row>
    <row r="78" spans="1:2" ht="15">
      <c r="A78" s="13">
        <v>83</v>
      </c>
      <c r="B78" s="13" t="s">
        <v>126</v>
      </c>
    </row>
    <row r="79" spans="1:2" ht="15">
      <c r="A79" s="13">
        <v>84</v>
      </c>
      <c r="B79" s="13" t="s">
        <v>127</v>
      </c>
    </row>
    <row r="80" spans="1:2" ht="15">
      <c r="A80" s="13">
        <v>85</v>
      </c>
      <c r="B80" s="13" t="s">
        <v>128</v>
      </c>
    </row>
    <row r="81" spans="1:2" ht="15">
      <c r="A81" s="13">
        <v>86</v>
      </c>
      <c r="B81" s="13" t="s">
        <v>129</v>
      </c>
    </row>
    <row r="82" spans="1:2" ht="15">
      <c r="A82" s="13">
        <v>87</v>
      </c>
      <c r="B82" s="13" t="s">
        <v>130</v>
      </c>
    </row>
    <row r="83" spans="1:2" ht="15">
      <c r="A83" s="13">
        <v>88</v>
      </c>
      <c r="B83" s="13" t="s">
        <v>131</v>
      </c>
    </row>
    <row r="84" spans="1:2" ht="15">
      <c r="A84" s="13">
        <v>89</v>
      </c>
      <c r="B84" s="13" t="s">
        <v>132</v>
      </c>
    </row>
    <row r="85" spans="1:2" ht="15">
      <c r="A85" s="13">
        <v>90</v>
      </c>
      <c r="B85" s="13" t="s">
        <v>133</v>
      </c>
    </row>
    <row r="86" spans="1:2" ht="15">
      <c r="A86" s="13">
        <v>91</v>
      </c>
      <c r="B86" s="13" t="s">
        <v>134</v>
      </c>
    </row>
    <row r="87" spans="1:2" ht="15">
      <c r="A87" s="13">
        <v>92</v>
      </c>
      <c r="B87" s="13" t="s">
        <v>135</v>
      </c>
    </row>
    <row r="88" spans="1:2" ht="15">
      <c r="A88" s="13">
        <v>93</v>
      </c>
      <c r="B88" s="13" t="s">
        <v>136</v>
      </c>
    </row>
    <row r="89" spans="1:2" ht="15">
      <c r="A89" s="13">
        <v>94</v>
      </c>
      <c r="B89" s="13" t="s">
        <v>137</v>
      </c>
    </row>
    <row r="90" spans="1:2" ht="15">
      <c r="A90" s="13">
        <v>95</v>
      </c>
      <c r="B90" s="13" t="s">
        <v>138</v>
      </c>
    </row>
    <row r="91" spans="1:2" ht="15">
      <c r="A91" s="13">
        <v>96</v>
      </c>
      <c r="B91" s="13" t="s">
        <v>139</v>
      </c>
    </row>
    <row r="92" spans="1:2" ht="15">
      <c r="A92" s="13">
        <v>99</v>
      </c>
      <c r="B92" s="13" t="s">
        <v>140</v>
      </c>
    </row>
    <row r="93" spans="1:2" ht="15">
      <c r="A93" s="13">
        <v>100</v>
      </c>
      <c r="B93" s="13" t="s">
        <v>141</v>
      </c>
    </row>
    <row r="94" spans="1:2" ht="15">
      <c r="A94" s="13">
        <v>101</v>
      </c>
      <c r="B94" s="13" t="s">
        <v>142</v>
      </c>
    </row>
    <row r="95" spans="1:2" ht="15">
      <c r="A95" s="13">
        <v>102</v>
      </c>
      <c r="B95" s="13" t="s">
        <v>143</v>
      </c>
    </row>
    <row r="96" spans="1:2" ht="15">
      <c r="A96" s="13">
        <v>103</v>
      </c>
      <c r="B96" s="13" t="s">
        <v>144</v>
      </c>
    </row>
    <row r="97" spans="1:2" ht="15">
      <c r="A97" s="13">
        <v>104</v>
      </c>
      <c r="B97" s="13" t="s">
        <v>145</v>
      </c>
    </row>
    <row r="98" spans="1:2" ht="15">
      <c r="A98" s="13">
        <v>105</v>
      </c>
      <c r="B98" s="13" t="s">
        <v>146</v>
      </c>
    </row>
    <row r="99" spans="1:2" ht="15">
      <c r="A99" s="13">
        <v>106</v>
      </c>
      <c r="B99" s="13" t="s">
        <v>147</v>
      </c>
    </row>
    <row r="100" spans="1:2" ht="15">
      <c r="A100" s="13">
        <v>107</v>
      </c>
      <c r="B100" s="13" t="s">
        <v>148</v>
      </c>
    </row>
    <row r="101" spans="1:2" ht="15">
      <c r="A101" s="13">
        <v>108</v>
      </c>
      <c r="B101" s="13" t="s">
        <v>149</v>
      </c>
    </row>
    <row r="102" spans="1:2" ht="15">
      <c r="A102" s="13">
        <v>109</v>
      </c>
      <c r="B102" s="13" t="s">
        <v>150</v>
      </c>
    </row>
    <row r="103" spans="1:2" ht="15">
      <c r="A103" s="13">
        <v>110</v>
      </c>
      <c r="B103" s="13" t="s">
        <v>151</v>
      </c>
    </row>
    <row r="104" spans="1:2" ht="15">
      <c r="A104" s="13">
        <v>111</v>
      </c>
      <c r="B104" s="13" t="s">
        <v>152</v>
      </c>
    </row>
    <row r="105" spans="1:2" ht="15">
      <c r="A105" s="13">
        <v>112</v>
      </c>
      <c r="B105" s="13" t="s">
        <v>153</v>
      </c>
    </row>
    <row r="106" spans="1:2" ht="15">
      <c r="A106" s="13">
        <v>113</v>
      </c>
      <c r="B106" s="13" t="s">
        <v>154</v>
      </c>
    </row>
    <row r="107" spans="1:2" ht="15">
      <c r="A107" s="13">
        <v>114</v>
      </c>
      <c r="B107" s="13" t="s">
        <v>155</v>
      </c>
    </row>
    <row r="108" spans="1:2" ht="15">
      <c r="A108" s="13">
        <v>115</v>
      </c>
      <c r="B108" s="13" t="s">
        <v>156</v>
      </c>
    </row>
    <row r="109" spans="1:2" ht="15">
      <c r="A109" s="13">
        <v>116</v>
      </c>
      <c r="B109" s="13" t="s">
        <v>157</v>
      </c>
    </row>
    <row r="110" spans="1:2" ht="15">
      <c r="A110" s="13">
        <v>117</v>
      </c>
      <c r="B110" s="13" t="s">
        <v>158</v>
      </c>
    </row>
    <row r="111" spans="1:2" ht="15">
      <c r="A111" s="13">
        <v>118</v>
      </c>
      <c r="B111" s="13" t="s">
        <v>159</v>
      </c>
    </row>
    <row r="112" spans="1:2" ht="15">
      <c r="A112" s="13">
        <v>119</v>
      </c>
      <c r="B112" s="13" t="s">
        <v>160</v>
      </c>
    </row>
    <row r="113" spans="1:2" ht="15">
      <c r="A113" s="13">
        <v>120</v>
      </c>
      <c r="B113" s="13" t="s">
        <v>161</v>
      </c>
    </row>
    <row r="114" spans="1:2" ht="15">
      <c r="A114" s="13">
        <v>121</v>
      </c>
      <c r="B114" s="13" t="s">
        <v>162</v>
      </c>
    </row>
    <row r="115" spans="1:2" ht="15">
      <c r="A115" s="13">
        <v>122</v>
      </c>
      <c r="B115" s="13" t="s">
        <v>163</v>
      </c>
    </row>
    <row r="116" spans="1:2" ht="15">
      <c r="A116" s="13">
        <v>123</v>
      </c>
      <c r="B116" s="13" t="s">
        <v>164</v>
      </c>
    </row>
    <row r="117" spans="1:2" ht="15">
      <c r="A117" s="13">
        <v>124</v>
      </c>
      <c r="B117" s="13" t="s">
        <v>165</v>
      </c>
    </row>
    <row r="118" spans="1:2" ht="15">
      <c r="A118" s="13">
        <v>125</v>
      </c>
      <c r="B118" s="13" t="s">
        <v>166</v>
      </c>
    </row>
    <row r="119" spans="1:2" ht="15">
      <c r="A119" s="13">
        <v>126</v>
      </c>
      <c r="B119" s="13" t="s">
        <v>167</v>
      </c>
    </row>
    <row r="120" spans="1:2" ht="15">
      <c r="A120" s="13">
        <v>127</v>
      </c>
      <c r="B120" s="13" t="s">
        <v>168</v>
      </c>
    </row>
    <row r="121" spans="1:2" ht="15">
      <c r="A121" s="13">
        <v>128</v>
      </c>
      <c r="B121" s="13" t="s">
        <v>169</v>
      </c>
    </row>
    <row r="122" spans="1:2" ht="15">
      <c r="A122" s="13">
        <v>130</v>
      </c>
      <c r="B122" s="13" t="s">
        <v>170</v>
      </c>
    </row>
    <row r="123" spans="1:2" ht="15">
      <c r="A123" s="13">
        <v>131</v>
      </c>
      <c r="B123" s="13" t="s">
        <v>171</v>
      </c>
    </row>
    <row r="124" spans="1:2" ht="15">
      <c r="A124" s="13">
        <v>132</v>
      </c>
      <c r="B124" s="13" t="s">
        <v>172</v>
      </c>
    </row>
    <row r="125" spans="1:2" ht="15">
      <c r="A125" s="13">
        <v>133</v>
      </c>
      <c r="B125" s="13" t="s">
        <v>173</v>
      </c>
    </row>
    <row r="126" spans="1:2" ht="15">
      <c r="A126" s="13">
        <v>134</v>
      </c>
      <c r="B126" s="13" t="s">
        <v>174</v>
      </c>
    </row>
    <row r="127" spans="1:2" ht="15">
      <c r="A127" s="13">
        <v>135</v>
      </c>
      <c r="B127" s="13" t="s">
        <v>175</v>
      </c>
    </row>
    <row r="128" spans="1:2" ht="15">
      <c r="A128" s="13">
        <v>136</v>
      </c>
      <c r="B128" s="13" t="s">
        <v>176</v>
      </c>
    </row>
    <row r="129" spans="1:2" ht="15">
      <c r="A129" s="13">
        <v>137</v>
      </c>
      <c r="B129" s="13" t="s">
        <v>177</v>
      </c>
    </row>
    <row r="130" spans="1:2" ht="15">
      <c r="A130" s="13">
        <v>138</v>
      </c>
      <c r="B130" s="13" t="s">
        <v>178</v>
      </c>
    </row>
    <row r="131" spans="1:2" ht="15">
      <c r="A131" s="13">
        <v>139</v>
      </c>
      <c r="B131" s="13" t="s">
        <v>179</v>
      </c>
    </row>
    <row r="132" spans="1:2" ht="15">
      <c r="A132" s="13">
        <v>140</v>
      </c>
      <c r="B132" s="13" t="s">
        <v>180</v>
      </c>
    </row>
    <row r="133" spans="1:2" ht="15">
      <c r="A133" s="13">
        <v>141</v>
      </c>
      <c r="B133" s="13" t="s">
        <v>181</v>
      </c>
    </row>
    <row r="134" spans="1:2" ht="15">
      <c r="A134" s="13">
        <v>142</v>
      </c>
      <c r="B134" s="13" t="s">
        <v>182</v>
      </c>
    </row>
    <row r="135" spans="1:2" ht="15">
      <c r="A135" s="13">
        <v>143</v>
      </c>
      <c r="B135" s="13" t="s">
        <v>183</v>
      </c>
    </row>
    <row r="136" spans="1:2" ht="15">
      <c r="A136" s="13">
        <v>144</v>
      </c>
      <c r="B136" s="13" t="s">
        <v>184</v>
      </c>
    </row>
    <row r="137" spans="1:2" ht="15">
      <c r="A137" s="13">
        <v>145</v>
      </c>
      <c r="B137" s="13" t="s">
        <v>185</v>
      </c>
    </row>
    <row r="138" spans="1:2" ht="15">
      <c r="A138" s="13">
        <v>146</v>
      </c>
      <c r="B138" s="13" t="s">
        <v>186</v>
      </c>
    </row>
    <row r="139" spans="1:2" ht="15">
      <c r="A139" s="13">
        <v>147</v>
      </c>
      <c r="B139" s="13" t="s">
        <v>187</v>
      </c>
    </row>
    <row r="140" spans="1:2" ht="15">
      <c r="A140" s="13">
        <v>148</v>
      </c>
      <c r="B140" s="13" t="s">
        <v>188</v>
      </c>
    </row>
    <row r="141" spans="1:2" ht="15">
      <c r="A141" s="13">
        <v>149</v>
      </c>
      <c r="B141" s="13" t="s">
        <v>189</v>
      </c>
    </row>
    <row r="142" spans="1:2" ht="15">
      <c r="A142" s="13">
        <v>150</v>
      </c>
      <c r="B142" s="13" t="s">
        <v>190</v>
      </c>
    </row>
    <row r="143" spans="1:2" ht="15">
      <c r="A143" s="13">
        <v>151</v>
      </c>
      <c r="B143" s="13" t="s">
        <v>191</v>
      </c>
    </row>
    <row r="144" spans="1:2" ht="15">
      <c r="A144" s="13">
        <v>152</v>
      </c>
      <c r="B144" s="13" t="s">
        <v>192</v>
      </c>
    </row>
    <row r="145" spans="1:2" ht="15">
      <c r="A145" s="13">
        <v>153</v>
      </c>
      <c r="B145" s="13" t="s">
        <v>193</v>
      </c>
    </row>
    <row r="146" spans="1:2" ht="15">
      <c r="A146" s="13">
        <v>154</v>
      </c>
      <c r="B146" s="13" t="s">
        <v>194</v>
      </c>
    </row>
    <row r="147" spans="1:2" ht="15">
      <c r="A147" s="13">
        <v>155</v>
      </c>
      <c r="B147" s="13" t="s">
        <v>195</v>
      </c>
    </row>
    <row r="148" spans="1:2" ht="15">
      <c r="A148" s="13">
        <v>156</v>
      </c>
      <c r="B148" s="13" t="s">
        <v>196</v>
      </c>
    </row>
    <row r="149" spans="1:2" ht="15">
      <c r="A149" s="13">
        <v>157</v>
      </c>
      <c r="B149" s="13" t="s">
        <v>197</v>
      </c>
    </row>
    <row r="150" spans="1:2" ht="15">
      <c r="A150" s="13">
        <v>158</v>
      </c>
      <c r="B150" s="13" t="s">
        <v>198</v>
      </c>
    </row>
    <row r="151" spans="1:2" ht="15">
      <c r="A151" s="13">
        <v>159</v>
      </c>
      <c r="B151" s="13" t="s">
        <v>199</v>
      </c>
    </row>
    <row r="152" spans="1:2" ht="15">
      <c r="A152" s="13">
        <v>160</v>
      </c>
      <c r="B152" s="13" t="s">
        <v>200</v>
      </c>
    </row>
    <row r="153" spans="1:2" ht="15">
      <c r="A153" s="13">
        <v>162</v>
      </c>
      <c r="B153" s="13" t="s">
        <v>201</v>
      </c>
    </row>
    <row r="154" spans="1:2" ht="15">
      <c r="A154" s="13">
        <v>163</v>
      </c>
      <c r="B154" s="13" t="s">
        <v>202</v>
      </c>
    </row>
    <row r="155" spans="1:2" ht="15">
      <c r="A155" s="13">
        <v>164</v>
      </c>
      <c r="B155" s="13" t="s">
        <v>203</v>
      </c>
    </row>
    <row r="156" spans="1:2" ht="15">
      <c r="A156" s="13">
        <v>165</v>
      </c>
      <c r="B156" s="13" t="s">
        <v>204</v>
      </c>
    </row>
    <row r="157" spans="1:2" ht="15">
      <c r="A157" s="13">
        <v>166</v>
      </c>
      <c r="B157" s="13" t="s">
        <v>205</v>
      </c>
    </row>
    <row r="158" spans="1:2" ht="15">
      <c r="A158" s="13">
        <v>167</v>
      </c>
      <c r="B158" s="13" t="s">
        <v>206</v>
      </c>
    </row>
    <row r="159" spans="1:2" ht="15">
      <c r="A159" s="13">
        <v>168</v>
      </c>
      <c r="B159" s="13" t="s">
        <v>207</v>
      </c>
    </row>
    <row r="160" spans="1:2" ht="15">
      <c r="A160" s="13">
        <v>169</v>
      </c>
      <c r="B160" s="13" t="s">
        <v>208</v>
      </c>
    </row>
    <row r="161" spans="1:2" ht="15">
      <c r="A161" s="13">
        <v>170</v>
      </c>
      <c r="B161" s="13" t="s">
        <v>209</v>
      </c>
    </row>
    <row r="162" spans="1:2" ht="15">
      <c r="A162" s="13">
        <v>171</v>
      </c>
      <c r="B162" s="13" t="s">
        <v>210</v>
      </c>
    </row>
    <row r="163" spans="1:2" ht="15">
      <c r="A163" s="13">
        <v>172</v>
      </c>
      <c r="B163" s="13" t="s">
        <v>211</v>
      </c>
    </row>
    <row r="164" spans="1:2" ht="15">
      <c r="A164" s="13">
        <v>173</v>
      </c>
      <c r="B164" s="13" t="s">
        <v>212</v>
      </c>
    </row>
    <row r="165" spans="1:2" ht="15">
      <c r="A165" s="13">
        <v>174</v>
      </c>
      <c r="B165" s="13" t="s">
        <v>213</v>
      </c>
    </row>
    <row r="166" spans="1:2" ht="15">
      <c r="A166" s="13">
        <v>175</v>
      </c>
      <c r="B166" s="13" t="s">
        <v>214</v>
      </c>
    </row>
    <row r="167" spans="1:2" ht="15">
      <c r="A167" s="13">
        <v>176</v>
      </c>
      <c r="B167" s="13" t="s">
        <v>215</v>
      </c>
    </row>
    <row r="168" spans="1:2" ht="15">
      <c r="A168" s="13">
        <v>177</v>
      </c>
      <c r="B168" s="13" t="s">
        <v>216</v>
      </c>
    </row>
    <row r="169" spans="1:2" ht="15">
      <c r="A169" s="13">
        <v>178</v>
      </c>
      <c r="B169" s="13" t="s">
        <v>217</v>
      </c>
    </row>
    <row r="170" spans="1:2" ht="15">
      <c r="A170" s="13">
        <v>179</v>
      </c>
      <c r="B170" s="13" t="s">
        <v>218</v>
      </c>
    </row>
    <row r="171" spans="1:2" ht="15">
      <c r="A171" s="13">
        <v>180</v>
      </c>
      <c r="B171" s="13" t="s">
        <v>219</v>
      </c>
    </row>
    <row r="172" spans="1:2" ht="15">
      <c r="A172" s="13">
        <v>181</v>
      </c>
      <c r="B172" s="13" t="s">
        <v>220</v>
      </c>
    </row>
    <row r="173" spans="1:2" ht="15">
      <c r="A173" s="13">
        <v>182</v>
      </c>
      <c r="B173" s="13" t="s">
        <v>221</v>
      </c>
    </row>
    <row r="174" spans="1:2" ht="15">
      <c r="A174" s="13">
        <v>183</v>
      </c>
      <c r="B174" s="13" t="s">
        <v>222</v>
      </c>
    </row>
    <row r="175" spans="1:2" ht="15">
      <c r="A175" s="13">
        <v>184</v>
      </c>
      <c r="B175" s="13" t="s">
        <v>223</v>
      </c>
    </row>
    <row r="176" spans="1:2" ht="15">
      <c r="A176" s="13">
        <v>185</v>
      </c>
      <c r="B176" s="13" t="s">
        <v>224</v>
      </c>
    </row>
    <row r="177" spans="1:2" ht="15">
      <c r="A177" s="13">
        <v>186</v>
      </c>
      <c r="B177" s="13" t="s">
        <v>225</v>
      </c>
    </row>
    <row r="178" spans="1:2" ht="15">
      <c r="A178" s="13">
        <v>187</v>
      </c>
      <c r="B178" s="13" t="s">
        <v>226</v>
      </c>
    </row>
    <row r="179" spans="1:2" ht="15">
      <c r="A179" s="13">
        <v>188</v>
      </c>
      <c r="B179" s="13" t="s">
        <v>227</v>
      </c>
    </row>
    <row r="180" spans="1:2" ht="15">
      <c r="A180" s="13">
        <v>189</v>
      </c>
      <c r="B180" s="13" t="s">
        <v>228</v>
      </c>
    </row>
    <row r="181" spans="1:2" ht="15">
      <c r="A181" s="13">
        <v>190</v>
      </c>
      <c r="B181" s="13" t="s">
        <v>229</v>
      </c>
    </row>
    <row r="182" spans="1:2" ht="15">
      <c r="A182" s="13">
        <v>191</v>
      </c>
      <c r="B182" s="13" t="s">
        <v>230</v>
      </c>
    </row>
    <row r="183" spans="1:2" ht="15">
      <c r="A183" s="13">
        <v>194</v>
      </c>
      <c r="B183" s="13" t="s">
        <v>231</v>
      </c>
    </row>
    <row r="184" spans="1:2" ht="15">
      <c r="A184" s="13">
        <v>195</v>
      </c>
      <c r="B184" s="13" t="s">
        <v>232</v>
      </c>
    </row>
    <row r="185" spans="1:2" ht="15">
      <c r="A185" s="13">
        <v>196</v>
      </c>
      <c r="B185" s="13" t="s">
        <v>233</v>
      </c>
    </row>
    <row r="186" spans="1:2" ht="15">
      <c r="A186" s="13">
        <v>197</v>
      </c>
      <c r="B186" s="13" t="s">
        <v>234</v>
      </c>
    </row>
    <row r="187" spans="1:2" ht="15">
      <c r="A187" s="13">
        <v>198</v>
      </c>
      <c r="B187" s="13" t="s">
        <v>235</v>
      </c>
    </row>
    <row r="188" spans="1:2" ht="15">
      <c r="A188" s="13">
        <v>199</v>
      </c>
      <c r="B188" s="13" t="s">
        <v>236</v>
      </c>
    </row>
    <row r="189" spans="1:2" ht="15">
      <c r="A189" s="13">
        <v>200</v>
      </c>
      <c r="B189" s="13" t="s">
        <v>237</v>
      </c>
    </row>
    <row r="190" spans="1:2" ht="15">
      <c r="A190" s="13">
        <v>201</v>
      </c>
      <c r="B190" s="13" t="s">
        <v>238</v>
      </c>
    </row>
    <row r="191" spans="1:2" ht="15">
      <c r="A191" s="13">
        <v>202</v>
      </c>
      <c r="B191" s="13" t="s">
        <v>239</v>
      </c>
    </row>
    <row r="192" spans="1:2" ht="15">
      <c r="A192" s="13">
        <v>203</v>
      </c>
      <c r="B192" s="13" t="s">
        <v>240</v>
      </c>
    </row>
    <row r="193" spans="1:2" ht="15">
      <c r="A193" s="13">
        <v>204</v>
      </c>
      <c r="B193" s="13" t="s">
        <v>241</v>
      </c>
    </row>
    <row r="194" spans="1:2" ht="15">
      <c r="A194" s="13">
        <v>205</v>
      </c>
      <c r="B194" s="13" t="s">
        <v>242</v>
      </c>
    </row>
    <row r="195" spans="1:2" ht="15">
      <c r="A195" s="13">
        <v>206</v>
      </c>
      <c r="B195" s="13" t="s">
        <v>243</v>
      </c>
    </row>
    <row r="196" spans="1:2" ht="15">
      <c r="A196" s="13">
        <v>207</v>
      </c>
      <c r="B196" s="13" t="s">
        <v>244</v>
      </c>
    </row>
    <row r="197" spans="1:2" ht="15">
      <c r="A197" s="13">
        <v>208</v>
      </c>
      <c r="B197" s="13" t="s">
        <v>245</v>
      </c>
    </row>
    <row r="198" spans="1:2" ht="15">
      <c r="A198" s="13">
        <v>209</v>
      </c>
      <c r="B198" s="13" t="s">
        <v>246</v>
      </c>
    </row>
    <row r="199" spans="1:2" ht="15">
      <c r="A199" s="13">
        <v>210</v>
      </c>
      <c r="B199" s="13" t="s">
        <v>247</v>
      </c>
    </row>
    <row r="200" spans="1:2" ht="15">
      <c r="A200" s="13">
        <v>211</v>
      </c>
      <c r="B200" s="13" t="s">
        <v>248</v>
      </c>
    </row>
    <row r="201" spans="1:2" ht="15">
      <c r="A201" s="13">
        <v>212</v>
      </c>
      <c r="B201" s="13" t="s">
        <v>249</v>
      </c>
    </row>
    <row r="202" spans="1:2" ht="15">
      <c r="A202" s="13">
        <v>213</v>
      </c>
      <c r="B202" s="13" t="s">
        <v>250</v>
      </c>
    </row>
    <row r="203" spans="1:2" ht="15">
      <c r="A203" s="13">
        <v>214</v>
      </c>
      <c r="B203" s="13" t="s">
        <v>251</v>
      </c>
    </row>
    <row r="204" spans="1:2" ht="15">
      <c r="A204" s="13">
        <v>215</v>
      </c>
      <c r="B204" s="13" t="s">
        <v>252</v>
      </c>
    </row>
    <row r="205" spans="1:2" ht="15">
      <c r="A205" s="13">
        <v>216</v>
      </c>
      <c r="B205" s="13" t="s">
        <v>253</v>
      </c>
    </row>
    <row r="206" spans="1:2" ht="15">
      <c r="A206" s="13">
        <v>217</v>
      </c>
      <c r="B206" s="13" t="s">
        <v>254</v>
      </c>
    </row>
    <row r="207" spans="1:2" ht="15">
      <c r="A207" s="13">
        <v>218</v>
      </c>
      <c r="B207" s="13" t="s">
        <v>255</v>
      </c>
    </row>
    <row r="208" spans="1:2" ht="15">
      <c r="A208" s="13">
        <v>219</v>
      </c>
      <c r="B208" s="13" t="s">
        <v>256</v>
      </c>
    </row>
    <row r="209" spans="1:2" ht="15">
      <c r="A209" s="13">
        <v>220</v>
      </c>
      <c r="B209" s="13" t="s">
        <v>257</v>
      </c>
    </row>
    <row r="210" spans="1:2" ht="15">
      <c r="A210" s="13">
        <v>221</v>
      </c>
      <c r="B210" s="13" t="s">
        <v>258</v>
      </c>
    </row>
    <row r="211" spans="1:2" ht="15">
      <c r="A211" s="13">
        <v>222</v>
      </c>
      <c r="B211" s="13" t="s">
        <v>259</v>
      </c>
    </row>
    <row r="212" spans="1:2" ht="15">
      <c r="A212" s="13">
        <v>223</v>
      </c>
      <c r="B212" s="13" t="s">
        <v>260</v>
      </c>
    </row>
    <row r="213" spans="1:2" ht="15">
      <c r="A213" s="13">
        <v>224</v>
      </c>
      <c r="B213" s="13" t="s">
        <v>261</v>
      </c>
    </row>
    <row r="214" spans="1:2" ht="15">
      <c r="A214" s="13">
        <v>226</v>
      </c>
      <c r="B214" s="13" t="s">
        <v>262</v>
      </c>
    </row>
    <row r="215" spans="1:2" ht="15">
      <c r="A215" s="13">
        <v>227</v>
      </c>
      <c r="B215" s="13" t="s">
        <v>263</v>
      </c>
    </row>
    <row r="216" spans="1:2" ht="15">
      <c r="A216" s="13">
        <v>228</v>
      </c>
      <c r="B216" s="13" t="s">
        <v>264</v>
      </c>
    </row>
    <row r="217" spans="1:2" ht="15">
      <c r="A217" s="13">
        <v>229</v>
      </c>
      <c r="B217" s="13" t="s">
        <v>265</v>
      </c>
    </row>
    <row r="218" spans="1:2" ht="15">
      <c r="A218" s="13">
        <v>230</v>
      </c>
      <c r="B218" s="13" t="s">
        <v>266</v>
      </c>
    </row>
    <row r="219" spans="1:2" ht="15">
      <c r="A219" s="13">
        <v>231</v>
      </c>
      <c r="B219" s="13" t="s">
        <v>267</v>
      </c>
    </row>
    <row r="220" spans="1:2" ht="15">
      <c r="A220" s="13">
        <v>232</v>
      </c>
      <c r="B220" s="13" t="s">
        <v>268</v>
      </c>
    </row>
    <row r="221" spans="1:2" ht="15">
      <c r="A221" s="13">
        <v>233</v>
      </c>
      <c r="B221" s="13" t="s">
        <v>269</v>
      </c>
    </row>
    <row r="222" spans="1:2" ht="15">
      <c r="A222" s="13">
        <v>234</v>
      </c>
      <c r="B222" s="13" t="s">
        <v>270</v>
      </c>
    </row>
    <row r="223" spans="1:2" ht="15">
      <c r="A223" s="13">
        <v>235</v>
      </c>
      <c r="B223" s="13" t="s">
        <v>271</v>
      </c>
    </row>
    <row r="224" spans="1:2" ht="15">
      <c r="A224" s="13">
        <v>236</v>
      </c>
      <c r="B224" s="13" t="s">
        <v>272</v>
      </c>
    </row>
    <row r="225" spans="1:2" ht="15">
      <c r="A225" s="13">
        <v>237</v>
      </c>
      <c r="B225" s="13" t="s">
        <v>273</v>
      </c>
    </row>
    <row r="226" spans="1:2" ht="15">
      <c r="A226" s="13">
        <v>238</v>
      </c>
      <c r="B226" s="13" t="s">
        <v>274</v>
      </c>
    </row>
    <row r="227" spans="1:2" ht="15">
      <c r="A227" s="13">
        <v>239</v>
      </c>
      <c r="B227" s="13" t="s">
        <v>275</v>
      </c>
    </row>
    <row r="228" spans="1:2" ht="15">
      <c r="A228" s="13">
        <v>240</v>
      </c>
      <c r="B228" s="13" t="s">
        <v>276</v>
      </c>
    </row>
    <row r="229" spans="1:2" ht="15">
      <c r="A229" s="13">
        <v>241</v>
      </c>
      <c r="B229" s="13" t="s">
        <v>277</v>
      </c>
    </row>
    <row r="230" spans="1:2" ht="15">
      <c r="A230" s="13">
        <v>242</v>
      </c>
      <c r="B230" s="13" t="s">
        <v>278</v>
      </c>
    </row>
    <row r="231" spans="1:2" ht="15">
      <c r="A231" s="13">
        <v>243</v>
      </c>
      <c r="B231" s="13" t="s">
        <v>279</v>
      </c>
    </row>
    <row r="232" spans="1:2" ht="15">
      <c r="A232" s="13">
        <v>244</v>
      </c>
      <c r="B232" s="13" t="s">
        <v>280</v>
      </c>
    </row>
    <row r="233" spans="1:2" ht="15">
      <c r="A233" s="13">
        <v>245</v>
      </c>
      <c r="B233" s="13" t="s">
        <v>281</v>
      </c>
    </row>
    <row r="234" spans="1:2" ht="15">
      <c r="A234" s="13">
        <v>246</v>
      </c>
      <c r="B234" s="13" t="s">
        <v>282</v>
      </c>
    </row>
    <row r="235" spans="1:2" ht="15">
      <c r="A235" s="13">
        <v>247</v>
      </c>
      <c r="B235" s="13" t="s">
        <v>283</v>
      </c>
    </row>
    <row r="236" spans="1:2" ht="15">
      <c r="A236" s="13">
        <v>248</v>
      </c>
      <c r="B236" s="13" t="s">
        <v>284</v>
      </c>
    </row>
    <row r="237" spans="1:2" ht="15">
      <c r="A237" s="13">
        <v>249</v>
      </c>
      <c r="B237" s="13" t="s">
        <v>285</v>
      </c>
    </row>
    <row r="238" spans="1:2" ht="15">
      <c r="A238" s="13">
        <v>250</v>
      </c>
      <c r="B238" s="13" t="s">
        <v>286</v>
      </c>
    </row>
    <row r="239" spans="1:2" ht="15">
      <c r="A239" s="13">
        <v>251</v>
      </c>
      <c r="B239" s="13" t="s">
        <v>287</v>
      </c>
    </row>
    <row r="240" spans="1:2" ht="15">
      <c r="A240" s="13">
        <v>252</v>
      </c>
      <c r="B240" s="13" t="s">
        <v>288</v>
      </c>
    </row>
    <row r="241" spans="1:2" ht="15">
      <c r="A241" s="13">
        <v>253</v>
      </c>
      <c r="B241" s="13" t="s">
        <v>289</v>
      </c>
    </row>
    <row r="242" spans="1:2" ht="15">
      <c r="A242" s="13">
        <v>254</v>
      </c>
      <c r="B242" s="13" t="s">
        <v>290</v>
      </c>
    </row>
    <row r="243" spans="1:2" ht="15">
      <c r="A243" s="13">
        <v>255</v>
      </c>
      <c r="B243" s="13" t="s">
        <v>291</v>
      </c>
    </row>
    <row r="244" spans="1:2" ht="15">
      <c r="A244" s="13">
        <v>256</v>
      </c>
      <c r="B244" s="13" t="s">
        <v>292</v>
      </c>
    </row>
    <row r="245" spans="1:2" ht="15">
      <c r="A245" s="13">
        <v>258</v>
      </c>
      <c r="B245" s="13" t="s">
        <v>293</v>
      </c>
    </row>
    <row r="246" spans="1:2" ht="15">
      <c r="A246" s="13">
        <v>259</v>
      </c>
      <c r="B246" s="13" t="s">
        <v>294</v>
      </c>
    </row>
    <row r="247" spans="1:2" ht="15">
      <c r="A247" s="13">
        <v>260</v>
      </c>
      <c r="B247" s="13" t="s">
        <v>295</v>
      </c>
    </row>
    <row r="248" spans="1:2" ht="15">
      <c r="A248" s="13">
        <v>261</v>
      </c>
      <c r="B248" s="13" t="s">
        <v>296</v>
      </c>
    </row>
    <row r="249" spans="1:2" ht="15">
      <c r="A249" s="13">
        <v>262</v>
      </c>
      <c r="B249" s="13" t="s">
        <v>297</v>
      </c>
    </row>
    <row r="250" spans="1:2" ht="15">
      <c r="A250" s="13">
        <v>263</v>
      </c>
      <c r="B250" s="13" t="s">
        <v>298</v>
      </c>
    </row>
    <row r="251" spans="1:2" ht="15">
      <c r="A251" s="13">
        <v>264</v>
      </c>
      <c r="B251" s="13" t="s">
        <v>299</v>
      </c>
    </row>
    <row r="252" spans="1:2" ht="15">
      <c r="A252" s="13">
        <v>265</v>
      </c>
      <c r="B252" s="13" t="s">
        <v>300</v>
      </c>
    </row>
    <row r="253" spans="1:2" ht="15">
      <c r="A253" s="13">
        <v>266</v>
      </c>
      <c r="B253" s="13" t="s">
        <v>301</v>
      </c>
    </row>
    <row r="254" spans="1:2" ht="15">
      <c r="A254" s="13">
        <v>267</v>
      </c>
      <c r="B254" s="13" t="s">
        <v>302</v>
      </c>
    </row>
    <row r="255" spans="1:2" ht="15">
      <c r="A255" s="13">
        <v>268</v>
      </c>
      <c r="B255" s="13" t="s">
        <v>303</v>
      </c>
    </row>
    <row r="256" spans="1:2" ht="15">
      <c r="A256" s="13">
        <v>269</v>
      </c>
      <c r="B256" s="13" t="s">
        <v>304</v>
      </c>
    </row>
    <row r="257" spans="1:2" ht="15">
      <c r="A257" s="13">
        <v>270</v>
      </c>
      <c r="B257" s="13" t="s">
        <v>305</v>
      </c>
    </row>
    <row r="258" spans="1:2" ht="15">
      <c r="A258" s="13">
        <v>271</v>
      </c>
      <c r="B258" s="13" t="s">
        <v>306</v>
      </c>
    </row>
    <row r="259" spans="1:2" ht="15">
      <c r="A259" s="13">
        <v>272</v>
      </c>
      <c r="B259" s="13" t="s">
        <v>307</v>
      </c>
    </row>
    <row r="260" spans="1:2" ht="15">
      <c r="A260" s="13">
        <v>273</v>
      </c>
      <c r="B260" s="13" t="s">
        <v>308</v>
      </c>
    </row>
    <row r="261" spans="1:2" ht="15">
      <c r="A261" s="13">
        <v>274</v>
      </c>
      <c r="B261" s="13" t="s">
        <v>309</v>
      </c>
    </row>
    <row r="262" spans="1:2" ht="15">
      <c r="A262" s="13">
        <v>275</v>
      </c>
      <c r="B262" s="13" t="s">
        <v>310</v>
      </c>
    </row>
    <row r="263" spans="1:2" ht="15">
      <c r="A263" s="13">
        <v>276</v>
      </c>
      <c r="B263" s="13" t="s">
        <v>311</v>
      </c>
    </row>
    <row r="264" spans="1:2" ht="15">
      <c r="A264" s="13">
        <v>277</v>
      </c>
      <c r="B264" s="13" t="s">
        <v>312</v>
      </c>
    </row>
    <row r="265" spans="1:2" ht="15">
      <c r="A265" s="13">
        <v>278</v>
      </c>
      <c r="B265" s="13" t="s">
        <v>313</v>
      </c>
    </row>
    <row r="266" spans="1:2" ht="15">
      <c r="A266" s="13">
        <v>279</v>
      </c>
      <c r="B266" s="13" t="s">
        <v>314</v>
      </c>
    </row>
    <row r="267" spans="1:2" ht="15">
      <c r="A267" s="13">
        <v>280</v>
      </c>
      <c r="B267" s="13" t="s">
        <v>315</v>
      </c>
    </row>
    <row r="268" spans="1:2" ht="15">
      <c r="A268" s="13">
        <v>281</v>
      </c>
      <c r="B268" s="13" t="s">
        <v>316</v>
      </c>
    </row>
    <row r="269" spans="1:2" ht="15">
      <c r="A269" s="13">
        <v>282</v>
      </c>
      <c r="B269" s="13" t="s">
        <v>317</v>
      </c>
    </row>
    <row r="270" spans="1:2" ht="15">
      <c r="A270" s="13">
        <v>283</v>
      </c>
      <c r="B270" s="13" t="s">
        <v>318</v>
      </c>
    </row>
    <row r="271" spans="1:2" ht="15">
      <c r="A271" s="13">
        <v>284</v>
      </c>
      <c r="B271" s="13" t="s">
        <v>319</v>
      </c>
    </row>
    <row r="272" spans="1:2" ht="15">
      <c r="A272" s="13">
        <v>285</v>
      </c>
      <c r="B272" s="13" t="s">
        <v>320</v>
      </c>
    </row>
    <row r="273" spans="1:2" ht="15">
      <c r="A273" s="13">
        <v>286</v>
      </c>
      <c r="B273" s="13" t="s">
        <v>321</v>
      </c>
    </row>
    <row r="274" spans="1:2" ht="15">
      <c r="A274" s="13">
        <v>287</v>
      </c>
      <c r="B274" s="13" t="s">
        <v>322</v>
      </c>
    </row>
    <row r="275" spans="1:2" ht="15">
      <c r="A275" s="13">
        <v>290</v>
      </c>
      <c r="B275" s="13" t="s">
        <v>323</v>
      </c>
    </row>
    <row r="276" spans="1:2" ht="15">
      <c r="A276" s="13">
        <v>291</v>
      </c>
      <c r="B276" s="13" t="s">
        <v>324</v>
      </c>
    </row>
    <row r="277" spans="1:2" ht="15">
      <c r="A277" s="13">
        <v>292</v>
      </c>
      <c r="B277" s="13" t="s">
        <v>325</v>
      </c>
    </row>
    <row r="278" spans="1:2" ht="15">
      <c r="A278" s="13">
        <v>293</v>
      </c>
      <c r="B278" s="13" t="s">
        <v>326</v>
      </c>
    </row>
    <row r="279" spans="1:2" ht="15">
      <c r="A279" s="13">
        <v>294</v>
      </c>
      <c r="B279" s="13" t="s">
        <v>327</v>
      </c>
    </row>
    <row r="280" spans="1:2" ht="15">
      <c r="A280" s="13">
        <v>295</v>
      </c>
      <c r="B280" s="13" t="s">
        <v>328</v>
      </c>
    </row>
    <row r="281" spans="1:2" ht="15">
      <c r="A281" s="13">
        <v>296</v>
      </c>
      <c r="B281" s="13" t="s">
        <v>329</v>
      </c>
    </row>
    <row r="282" spans="1:2" ht="15">
      <c r="A282" s="13">
        <v>297</v>
      </c>
      <c r="B282" s="13" t="s">
        <v>330</v>
      </c>
    </row>
    <row r="283" spans="1:2" ht="15">
      <c r="A283" s="13">
        <v>298</v>
      </c>
      <c r="B283" s="13" t="s">
        <v>331</v>
      </c>
    </row>
    <row r="284" spans="1:2" ht="15">
      <c r="A284" s="13">
        <v>299</v>
      </c>
      <c r="B284" s="13" t="s">
        <v>332</v>
      </c>
    </row>
    <row r="285" spans="1:2" ht="15">
      <c r="A285" s="13">
        <v>300</v>
      </c>
      <c r="B285" s="13" t="s">
        <v>333</v>
      </c>
    </row>
    <row r="286" spans="1:2" ht="15">
      <c r="A286" s="13">
        <v>301</v>
      </c>
      <c r="B286" s="13" t="s">
        <v>334</v>
      </c>
    </row>
    <row r="287" spans="1:2" ht="15">
      <c r="A287" s="13">
        <v>302</v>
      </c>
      <c r="B287" s="13" t="s">
        <v>335</v>
      </c>
    </row>
    <row r="288" spans="1:2" ht="15">
      <c r="A288" s="13">
        <v>303</v>
      </c>
      <c r="B288" s="13" t="s">
        <v>336</v>
      </c>
    </row>
    <row r="289" spans="1:2" ht="15">
      <c r="A289" s="13">
        <v>304</v>
      </c>
      <c r="B289" s="13" t="s">
        <v>337</v>
      </c>
    </row>
    <row r="290" spans="1:2" ht="15">
      <c r="A290" s="13">
        <v>305</v>
      </c>
      <c r="B290" s="13" t="s">
        <v>338</v>
      </c>
    </row>
    <row r="291" spans="1:2" ht="15">
      <c r="A291" s="13">
        <v>306</v>
      </c>
      <c r="B291" s="13" t="s">
        <v>339</v>
      </c>
    </row>
    <row r="292" spans="1:2" ht="15">
      <c r="A292" s="13">
        <v>307</v>
      </c>
      <c r="B292" s="13" t="s">
        <v>340</v>
      </c>
    </row>
    <row r="293" spans="1:2" ht="15">
      <c r="A293" s="13">
        <v>308</v>
      </c>
      <c r="B293" s="13" t="s">
        <v>341</v>
      </c>
    </row>
    <row r="294" spans="1:2" ht="15">
      <c r="A294" s="13">
        <v>309</v>
      </c>
      <c r="B294" s="13" t="s">
        <v>342</v>
      </c>
    </row>
    <row r="295" spans="1:2" ht="15">
      <c r="A295" s="13">
        <v>310</v>
      </c>
      <c r="B295" s="13" t="s">
        <v>343</v>
      </c>
    </row>
    <row r="296" spans="1:2" ht="15">
      <c r="A296" s="13">
        <v>311</v>
      </c>
      <c r="B296" s="13" t="s">
        <v>344</v>
      </c>
    </row>
    <row r="297" spans="1:2" ht="15">
      <c r="A297" s="13">
        <v>312</v>
      </c>
      <c r="B297" s="13" t="s">
        <v>345</v>
      </c>
    </row>
    <row r="298" spans="1:2" ht="15">
      <c r="A298" s="13">
        <v>313</v>
      </c>
      <c r="B298" s="13" t="s">
        <v>346</v>
      </c>
    </row>
    <row r="299" spans="1:2" ht="15">
      <c r="A299" s="13">
        <v>314</v>
      </c>
      <c r="B299" s="13" t="s">
        <v>347</v>
      </c>
    </row>
    <row r="300" spans="1:2" ht="15">
      <c r="A300" s="13">
        <v>315</v>
      </c>
      <c r="B300" s="13" t="s">
        <v>348</v>
      </c>
    </row>
    <row r="301" spans="1:2" ht="15">
      <c r="A301" s="13">
        <v>316</v>
      </c>
      <c r="B301" s="13" t="s">
        <v>349</v>
      </c>
    </row>
    <row r="302" spans="1:2" ht="15">
      <c r="A302" s="13">
        <v>317</v>
      </c>
      <c r="B302" s="13" t="s">
        <v>350</v>
      </c>
    </row>
    <row r="303" spans="1:2" ht="15">
      <c r="A303" s="13">
        <v>318</v>
      </c>
      <c r="B303" s="13" t="s">
        <v>351</v>
      </c>
    </row>
    <row r="304" spans="1:2" ht="15">
      <c r="A304" s="13">
        <v>319</v>
      </c>
      <c r="B304" s="13" t="s">
        <v>352</v>
      </c>
    </row>
    <row r="305" spans="1:2" ht="15">
      <c r="A305" s="13">
        <v>320</v>
      </c>
      <c r="B305" s="13" t="s">
        <v>353</v>
      </c>
    </row>
    <row r="306" spans="1:2" ht="15">
      <c r="A306" s="13">
        <v>322</v>
      </c>
      <c r="B306" s="13" t="s">
        <v>354</v>
      </c>
    </row>
    <row r="307" spans="1:2" ht="15">
      <c r="A307" s="13">
        <v>323</v>
      </c>
      <c r="B307" s="13" t="s">
        <v>355</v>
      </c>
    </row>
    <row r="308" spans="1:2" ht="15">
      <c r="A308" s="13">
        <v>324</v>
      </c>
      <c r="B308" s="13" t="s">
        <v>356</v>
      </c>
    </row>
    <row r="309" spans="1:2" ht="15">
      <c r="A309" s="13">
        <v>325</v>
      </c>
      <c r="B309" s="13" t="s">
        <v>357</v>
      </c>
    </row>
    <row r="310" spans="1:2" ht="15">
      <c r="A310" s="13">
        <v>326</v>
      </c>
      <c r="B310" s="13" t="s">
        <v>358</v>
      </c>
    </row>
    <row r="311" spans="1:2" ht="15">
      <c r="A311" s="13">
        <v>327</v>
      </c>
      <c r="B311" s="13" t="s">
        <v>359</v>
      </c>
    </row>
    <row r="312" spans="1:2" ht="15">
      <c r="A312" s="13">
        <v>328</v>
      </c>
      <c r="B312" s="13" t="s">
        <v>360</v>
      </c>
    </row>
    <row r="313" spans="1:2" ht="15">
      <c r="A313" s="13">
        <v>329</v>
      </c>
      <c r="B313" s="13" t="s">
        <v>361</v>
      </c>
    </row>
    <row r="314" spans="1:2" ht="15">
      <c r="A314" s="13">
        <v>330</v>
      </c>
      <c r="B314" s="13" t="s">
        <v>362</v>
      </c>
    </row>
    <row r="315" spans="1:2" ht="15">
      <c r="A315" s="13">
        <v>331</v>
      </c>
      <c r="B315" s="13" t="s">
        <v>363</v>
      </c>
    </row>
    <row r="316" spans="1:2" ht="15">
      <c r="A316" s="13">
        <v>332</v>
      </c>
      <c r="B316" s="13" t="s">
        <v>364</v>
      </c>
    </row>
    <row r="317" spans="1:2" ht="15">
      <c r="A317" s="13">
        <v>333</v>
      </c>
      <c r="B317" s="13" t="s">
        <v>365</v>
      </c>
    </row>
    <row r="318" spans="1:2" ht="15">
      <c r="A318" s="13">
        <v>334</v>
      </c>
      <c r="B318" s="13" t="s">
        <v>366</v>
      </c>
    </row>
    <row r="319" spans="1:2" ht="15">
      <c r="A319" s="13">
        <v>335</v>
      </c>
      <c r="B319" s="13" t="s">
        <v>367</v>
      </c>
    </row>
    <row r="320" spans="1:2" ht="15">
      <c r="A320" s="13">
        <v>336</v>
      </c>
      <c r="B320" s="13" t="s">
        <v>368</v>
      </c>
    </row>
    <row r="321" spans="1:2" ht="15">
      <c r="A321" s="13">
        <v>337</v>
      </c>
      <c r="B321" s="13" t="s">
        <v>369</v>
      </c>
    </row>
    <row r="322" spans="1:2" ht="15">
      <c r="A322" s="13">
        <v>338</v>
      </c>
      <c r="B322" s="13" t="s">
        <v>370</v>
      </c>
    </row>
    <row r="323" spans="1:2" ht="15">
      <c r="A323" s="13">
        <v>339</v>
      </c>
      <c r="B323" s="13" t="s">
        <v>371</v>
      </c>
    </row>
    <row r="324" spans="1:2" ht="15">
      <c r="A324" s="13">
        <v>340</v>
      </c>
      <c r="B324" s="13" t="s">
        <v>372</v>
      </c>
    </row>
    <row r="325" spans="1:2" ht="15">
      <c r="A325" s="13">
        <v>341</v>
      </c>
      <c r="B325" s="13" t="s">
        <v>373</v>
      </c>
    </row>
    <row r="326" spans="1:2" ht="15">
      <c r="A326" s="13">
        <v>342</v>
      </c>
      <c r="B326" s="13" t="s">
        <v>374</v>
      </c>
    </row>
    <row r="327" spans="1:2" ht="15">
      <c r="A327" s="13">
        <v>343</v>
      </c>
      <c r="B327" s="13" t="s">
        <v>375</v>
      </c>
    </row>
    <row r="328" spans="1:2" ht="15">
      <c r="A328" s="13">
        <v>344</v>
      </c>
      <c r="B328" s="13" t="s">
        <v>376</v>
      </c>
    </row>
    <row r="329" spans="1:2" ht="15">
      <c r="A329" s="13">
        <v>345</v>
      </c>
      <c r="B329" s="13" t="s">
        <v>377</v>
      </c>
    </row>
    <row r="330" spans="1:2" ht="15">
      <c r="A330" s="13">
        <v>346</v>
      </c>
      <c r="B330" s="13" t="s">
        <v>378</v>
      </c>
    </row>
    <row r="331" spans="1:2" ht="15">
      <c r="A331" s="13">
        <v>347</v>
      </c>
      <c r="B331" s="13" t="s">
        <v>379</v>
      </c>
    </row>
    <row r="332" spans="1:2" ht="15">
      <c r="A332" s="13">
        <v>348</v>
      </c>
      <c r="B332" s="13" t="s">
        <v>380</v>
      </c>
    </row>
    <row r="333" spans="1:2" ht="15">
      <c r="A333" s="13">
        <v>349</v>
      </c>
      <c r="B333" s="13" t="s">
        <v>381</v>
      </c>
    </row>
    <row r="334" spans="1:2" ht="15">
      <c r="A334" s="13">
        <v>350</v>
      </c>
      <c r="B334" s="13" t="s">
        <v>382</v>
      </c>
    </row>
    <row r="335" spans="1:2" ht="15">
      <c r="A335" s="13">
        <v>351</v>
      </c>
      <c r="B335" s="13" t="s">
        <v>383</v>
      </c>
    </row>
    <row r="336" spans="1:2" ht="15">
      <c r="A336" s="13">
        <v>354</v>
      </c>
      <c r="B336" s="13" t="s">
        <v>384</v>
      </c>
    </row>
    <row r="337" spans="1:2" ht="15">
      <c r="A337" s="13">
        <v>355</v>
      </c>
      <c r="B337" s="13" t="s">
        <v>385</v>
      </c>
    </row>
    <row r="338" spans="1:2" ht="15">
      <c r="A338" s="13">
        <v>356</v>
      </c>
      <c r="B338" s="13" t="s">
        <v>386</v>
      </c>
    </row>
    <row r="339" spans="1:2" ht="15">
      <c r="A339" s="13">
        <v>357</v>
      </c>
      <c r="B339" s="13" t="s">
        <v>387</v>
      </c>
    </row>
    <row r="340" spans="1:2" ht="15">
      <c r="A340" s="13">
        <v>358</v>
      </c>
      <c r="B340" s="13" t="s">
        <v>388</v>
      </c>
    </row>
    <row r="341" spans="1:2" ht="15">
      <c r="A341" s="13">
        <v>359</v>
      </c>
      <c r="B341" s="13" t="s">
        <v>389</v>
      </c>
    </row>
    <row r="342" spans="1:2" ht="15">
      <c r="A342" s="13">
        <v>360</v>
      </c>
      <c r="B342" s="13" t="s">
        <v>390</v>
      </c>
    </row>
    <row r="343" spans="1:2" ht="15">
      <c r="A343" s="13">
        <v>361</v>
      </c>
      <c r="B343" s="13" t="s">
        <v>391</v>
      </c>
    </row>
    <row r="344" spans="1:2" ht="15">
      <c r="A344" s="13">
        <v>362</v>
      </c>
      <c r="B344" s="13" t="s">
        <v>392</v>
      </c>
    </row>
    <row r="345" spans="1:2" ht="15">
      <c r="A345" s="13">
        <v>363</v>
      </c>
      <c r="B345" s="13" t="s">
        <v>393</v>
      </c>
    </row>
    <row r="346" spans="1:2" ht="15">
      <c r="A346" s="13">
        <v>364</v>
      </c>
      <c r="B346" s="13" t="s">
        <v>394</v>
      </c>
    </row>
    <row r="347" spans="1:2" ht="15">
      <c r="A347" s="13">
        <v>365</v>
      </c>
      <c r="B347" s="13" t="s">
        <v>395</v>
      </c>
    </row>
    <row r="348" spans="1:2" ht="15">
      <c r="A348" s="13">
        <v>366</v>
      </c>
      <c r="B348" s="13" t="s">
        <v>396</v>
      </c>
    </row>
    <row r="349" spans="1:2" ht="15">
      <c r="A349" s="13">
        <v>367</v>
      </c>
      <c r="B349" s="13" t="s">
        <v>397</v>
      </c>
    </row>
    <row r="350" spans="1:2" ht="15">
      <c r="A350" s="13">
        <v>368</v>
      </c>
      <c r="B350" s="13" t="s">
        <v>398</v>
      </c>
    </row>
    <row r="351" spans="1:2" ht="15">
      <c r="A351" s="13">
        <v>369</v>
      </c>
      <c r="B351" s="13" t="s">
        <v>399</v>
      </c>
    </row>
    <row r="352" spans="1:2" ht="15">
      <c r="A352" s="13">
        <v>370</v>
      </c>
      <c r="B352" s="13" t="s">
        <v>400</v>
      </c>
    </row>
    <row r="353" spans="1:2" ht="15">
      <c r="A353" s="13">
        <v>371</v>
      </c>
      <c r="B353" s="13" t="s">
        <v>401</v>
      </c>
    </row>
    <row r="354" spans="1:2" ht="15">
      <c r="A354" s="13">
        <v>372</v>
      </c>
      <c r="B354" s="13" t="s">
        <v>402</v>
      </c>
    </row>
    <row r="355" spans="1:2" ht="15">
      <c r="A355" s="13">
        <v>373</v>
      </c>
      <c r="B355" s="13" t="s">
        <v>403</v>
      </c>
    </row>
    <row r="356" spans="1:2" ht="15">
      <c r="A356" s="13">
        <v>374</v>
      </c>
      <c r="B356" s="13" t="s">
        <v>404</v>
      </c>
    </row>
    <row r="357" spans="1:2" ht="15">
      <c r="A357" s="13">
        <v>375</v>
      </c>
      <c r="B357" s="13" t="s">
        <v>405</v>
      </c>
    </row>
    <row r="358" spans="1:2" ht="15">
      <c r="A358" s="13">
        <v>376</v>
      </c>
      <c r="B358" s="13" t="s">
        <v>406</v>
      </c>
    </row>
    <row r="359" spans="1:2" ht="15">
      <c r="A359" s="13">
        <v>377</v>
      </c>
      <c r="B359" s="13" t="s">
        <v>407</v>
      </c>
    </row>
    <row r="360" spans="1:2" ht="15">
      <c r="A360" s="13">
        <v>378</v>
      </c>
      <c r="B360" s="13" t="s">
        <v>408</v>
      </c>
    </row>
    <row r="361" spans="1:2" ht="15">
      <c r="A361" s="13">
        <v>379</v>
      </c>
      <c r="B361" s="13" t="s">
        <v>409</v>
      </c>
    </row>
    <row r="362" spans="1:2" ht="15">
      <c r="A362" s="13">
        <v>380</v>
      </c>
      <c r="B362" s="13" t="s">
        <v>410</v>
      </c>
    </row>
    <row r="363" spans="1:2" ht="15">
      <c r="A363" s="13">
        <v>381</v>
      </c>
      <c r="B363" s="13" t="s">
        <v>411</v>
      </c>
    </row>
    <row r="364" spans="1:2" ht="15">
      <c r="A364" s="13">
        <v>382</v>
      </c>
      <c r="B364" s="13" t="s">
        <v>412</v>
      </c>
    </row>
    <row r="365" spans="1:2" ht="15">
      <c r="A365" s="13">
        <v>383</v>
      </c>
      <c r="B365" s="13" t="s">
        <v>413</v>
      </c>
    </row>
    <row r="366" spans="1:2" ht="15">
      <c r="A366" s="13">
        <v>384</v>
      </c>
      <c r="B366" s="13" t="s">
        <v>414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E11" sqref="E11"/>
    </sheetView>
  </sheetViews>
  <sheetFormatPr defaultColWidth="10.375" defaultRowHeight="12.75"/>
  <cols>
    <col min="1" max="16" width="10.375" style="15" customWidth="1"/>
    <col min="17" max="17" width="11.75390625" style="15" bestFit="1" customWidth="1"/>
    <col min="18" max="20" width="10.375" style="15" customWidth="1"/>
    <col min="21" max="22" width="9.125" style="0" customWidth="1"/>
    <col min="23" max="16384" width="10.375" style="15" customWidth="1"/>
  </cols>
  <sheetData>
    <row r="1" spans="1:24" ht="12.75">
      <c r="A1" s="15" t="s">
        <v>415</v>
      </c>
      <c r="B1" s="15" t="s">
        <v>416</v>
      </c>
      <c r="C1" s="15" t="s">
        <v>417</v>
      </c>
      <c r="D1" s="15">
        <v>4</v>
      </c>
      <c r="E1" s="15">
        <v>1</v>
      </c>
      <c r="F1" s="15" t="s">
        <v>418</v>
      </c>
      <c r="G1" s="15" t="s">
        <v>419</v>
      </c>
      <c r="H1" s="15" t="s">
        <v>420</v>
      </c>
      <c r="I1" s="15">
        <v>3</v>
      </c>
      <c r="J1" s="15" t="s">
        <v>421</v>
      </c>
      <c r="K1" s="2">
        <v>104908</v>
      </c>
      <c r="L1" s="7">
        <v>33203</v>
      </c>
      <c r="M1" s="15" t="s">
        <v>422</v>
      </c>
      <c r="N1" s="15" t="s">
        <v>46</v>
      </c>
      <c r="O1" s="16">
        <f>InfoVisor!B2</f>
        <v>2020</v>
      </c>
      <c r="P1" s="16">
        <f>InfoVisor!B2</f>
        <v>2020</v>
      </c>
      <c r="Q1" s="16">
        <f>INDEX(Временный!A1:A366,Временный!C1)</f>
        <v>272</v>
      </c>
      <c r="R1" s="16" t="str">
        <f>InfoVisor!B3</f>
        <v>15 сентября</v>
      </c>
      <c r="S1" s="15" t="s">
        <v>421</v>
      </c>
      <c r="T1" s="15" t="s">
        <v>423</v>
      </c>
      <c r="U1" s="2">
        <v>104908</v>
      </c>
      <c r="V1" s="2" t="s">
        <v>483</v>
      </c>
      <c r="W1" s="7">
        <v>33203</v>
      </c>
      <c r="X1" s="7" t="s">
        <v>1</v>
      </c>
    </row>
    <row r="2" spans="1:24" ht="12.75">
      <c r="A2" s="15" t="s">
        <v>424</v>
      </c>
      <c r="B2" s="15">
        <v>2</v>
      </c>
      <c r="C2" s="15" t="s">
        <v>425</v>
      </c>
      <c r="D2" s="15">
        <v>5</v>
      </c>
      <c r="E2" s="15">
        <v>1</v>
      </c>
      <c r="F2" s="15" t="s">
        <v>426</v>
      </c>
      <c r="G2" s="15">
        <v>1</v>
      </c>
      <c r="J2" s="15" t="s">
        <v>421</v>
      </c>
      <c r="K2">
        <v>102064</v>
      </c>
      <c r="L2" s="7">
        <v>33205</v>
      </c>
      <c r="U2">
        <v>102064</v>
      </c>
      <c r="V2" t="s">
        <v>484</v>
      </c>
      <c r="W2" s="7">
        <v>33205</v>
      </c>
      <c r="X2" s="7" t="s">
        <v>2</v>
      </c>
    </row>
    <row r="3" spans="1:24" ht="12.75">
      <c r="A3" s="15" t="s">
        <v>427</v>
      </c>
      <c r="B3" s="15">
        <v>6</v>
      </c>
      <c r="C3" s="15" t="s">
        <v>428</v>
      </c>
      <c r="D3" s="15">
        <v>6</v>
      </c>
      <c r="E3" s="15">
        <v>1</v>
      </c>
      <c r="J3" s="15" t="s">
        <v>421</v>
      </c>
      <c r="K3" s="17">
        <v>102066</v>
      </c>
      <c r="L3" s="7">
        <v>33207</v>
      </c>
      <c r="U3" s="17">
        <v>102066</v>
      </c>
      <c r="V3" t="s">
        <v>485</v>
      </c>
      <c r="W3" s="7">
        <v>33207</v>
      </c>
      <c r="X3" s="7" t="s">
        <v>3</v>
      </c>
    </row>
    <row r="4" spans="1:24" ht="12.75">
      <c r="A4" s="15" t="s">
        <v>429</v>
      </c>
      <c r="B4" s="15">
        <v>2</v>
      </c>
      <c r="C4" s="15" t="s">
        <v>430</v>
      </c>
      <c r="D4" s="15">
        <v>2</v>
      </c>
      <c r="E4" s="15" t="s">
        <v>422</v>
      </c>
      <c r="J4" s="15" t="s">
        <v>421</v>
      </c>
      <c r="K4" s="17">
        <v>102067</v>
      </c>
      <c r="L4" s="7">
        <v>33212</v>
      </c>
      <c r="U4" s="17">
        <v>102067</v>
      </c>
      <c r="V4" t="s">
        <v>486</v>
      </c>
      <c r="W4" s="7">
        <v>33212</v>
      </c>
      <c r="X4" s="7" t="s">
        <v>4</v>
      </c>
    </row>
    <row r="5" spans="1:24" ht="12.75">
      <c r="A5" s="15" t="s">
        <v>431</v>
      </c>
      <c r="B5" s="15">
        <v>1</v>
      </c>
      <c r="C5" s="15" t="s">
        <v>432</v>
      </c>
      <c r="D5" s="15">
        <v>1</v>
      </c>
      <c r="E5" s="15" t="s">
        <v>500</v>
      </c>
      <c r="J5" s="15" t="s">
        <v>421</v>
      </c>
      <c r="K5" s="17">
        <v>102068</v>
      </c>
      <c r="L5" s="7">
        <v>33222</v>
      </c>
      <c r="U5" s="17">
        <v>102068</v>
      </c>
      <c r="V5" t="s">
        <v>487</v>
      </c>
      <c r="W5" s="7">
        <v>33222</v>
      </c>
      <c r="X5" s="7" t="s">
        <v>5</v>
      </c>
    </row>
    <row r="6" spans="1:24" ht="12.75">
      <c r="A6" s="15" t="s">
        <v>433</v>
      </c>
      <c r="B6" s="15" t="s">
        <v>500</v>
      </c>
      <c r="C6" s="15" t="s">
        <v>434</v>
      </c>
      <c r="D6" s="15">
        <v>3</v>
      </c>
      <c r="E6" s="15" t="s">
        <v>435</v>
      </c>
      <c r="J6" s="15" t="s">
        <v>421</v>
      </c>
      <c r="K6" s="17">
        <v>102069</v>
      </c>
      <c r="L6" s="7">
        <v>33224</v>
      </c>
      <c r="U6" s="17">
        <v>102069</v>
      </c>
      <c r="V6" t="s">
        <v>488</v>
      </c>
      <c r="W6" s="7">
        <v>33224</v>
      </c>
      <c r="X6" s="7" t="s">
        <v>6</v>
      </c>
    </row>
    <row r="7" spans="1:24" ht="12.75">
      <c r="A7" s="15" t="s">
        <v>436</v>
      </c>
      <c r="B7" s="15" t="s">
        <v>435</v>
      </c>
      <c r="J7" s="15" t="s">
        <v>421</v>
      </c>
      <c r="K7" s="2">
        <v>102050</v>
      </c>
      <c r="L7" s="7">
        <v>33225</v>
      </c>
      <c r="U7" s="2">
        <v>102050</v>
      </c>
      <c r="V7" s="19" t="s">
        <v>489</v>
      </c>
      <c r="W7" s="7">
        <v>33225</v>
      </c>
      <c r="X7" s="7" t="s">
        <v>7</v>
      </c>
    </row>
    <row r="8" spans="1:24" ht="12.75">
      <c r="A8" s="15" t="s">
        <v>437</v>
      </c>
      <c r="B8" s="15" t="s">
        <v>438</v>
      </c>
      <c r="J8" s="15" t="s">
        <v>421</v>
      </c>
      <c r="K8" s="2">
        <v>102051</v>
      </c>
      <c r="L8" s="7">
        <v>33228</v>
      </c>
      <c r="U8" s="2">
        <v>102051</v>
      </c>
      <c r="V8" s="19" t="s">
        <v>490</v>
      </c>
      <c r="W8" s="7">
        <v>33228</v>
      </c>
      <c r="X8" s="7" t="s">
        <v>8</v>
      </c>
    </row>
    <row r="9" spans="1:24" ht="12.75">
      <c r="A9" s="15" t="s">
        <v>439</v>
      </c>
      <c r="B9" s="15" t="s">
        <v>440</v>
      </c>
      <c r="J9" s="15" t="s">
        <v>421</v>
      </c>
      <c r="K9">
        <v>102070</v>
      </c>
      <c r="L9" s="7">
        <v>33229</v>
      </c>
      <c r="U9">
        <v>102070</v>
      </c>
      <c r="V9" t="s">
        <v>491</v>
      </c>
      <c r="W9" s="7">
        <v>33229</v>
      </c>
      <c r="X9" s="7" t="s">
        <v>9</v>
      </c>
    </row>
    <row r="10" spans="10:24" ht="12.75">
      <c r="J10" s="15" t="s">
        <v>421</v>
      </c>
      <c r="K10">
        <v>102071</v>
      </c>
      <c r="L10" s="7">
        <v>33232</v>
      </c>
      <c r="U10">
        <v>102071</v>
      </c>
      <c r="V10" t="s">
        <v>492</v>
      </c>
      <c r="W10" s="7">
        <v>33232</v>
      </c>
      <c r="X10" s="7" t="s">
        <v>10</v>
      </c>
    </row>
    <row r="11" spans="10:24" ht="12.75">
      <c r="J11" s="15" t="s">
        <v>421</v>
      </c>
      <c r="K11">
        <v>102072</v>
      </c>
      <c r="L11" s="7">
        <v>33235</v>
      </c>
      <c r="U11">
        <v>102072</v>
      </c>
      <c r="V11" t="s">
        <v>493</v>
      </c>
      <c r="W11" s="7">
        <v>33235</v>
      </c>
      <c r="X11" s="7" t="s">
        <v>11</v>
      </c>
    </row>
    <row r="12" spans="10:24" ht="12.75">
      <c r="J12" s="15" t="s">
        <v>421</v>
      </c>
      <c r="K12">
        <v>102073</v>
      </c>
      <c r="L12" s="7">
        <v>33249</v>
      </c>
      <c r="U12">
        <v>102073</v>
      </c>
      <c r="V12" t="s">
        <v>494</v>
      </c>
      <c r="W12" s="7">
        <v>33249</v>
      </c>
      <c r="X12" s="7" t="s">
        <v>12</v>
      </c>
    </row>
    <row r="13" spans="10:24" ht="12.75">
      <c r="J13" s="15" t="s">
        <v>421</v>
      </c>
      <c r="K13" s="17">
        <v>102074</v>
      </c>
      <c r="L13" s="8">
        <v>33202</v>
      </c>
      <c r="U13" s="17">
        <v>102074</v>
      </c>
      <c r="V13" t="s">
        <v>495</v>
      </c>
      <c r="W13" s="8">
        <v>33202</v>
      </c>
      <c r="X13" s="8" t="s">
        <v>13</v>
      </c>
    </row>
    <row r="14" spans="10:24" ht="12.75">
      <c r="J14" s="15" t="s">
        <v>421</v>
      </c>
      <c r="K14" s="17">
        <v>2000060</v>
      </c>
      <c r="L14" s="8">
        <v>33206</v>
      </c>
      <c r="U14" s="17">
        <v>2000060</v>
      </c>
      <c r="V14" t="s">
        <v>496</v>
      </c>
      <c r="W14" s="8">
        <v>33206</v>
      </c>
      <c r="X14" s="8" t="s">
        <v>14</v>
      </c>
    </row>
    <row r="15" spans="10:24" ht="12.75">
      <c r="J15" s="15" t="s">
        <v>421</v>
      </c>
      <c r="K15" s="17">
        <v>102075</v>
      </c>
      <c r="L15" s="8">
        <v>33208</v>
      </c>
      <c r="U15" s="17">
        <v>102075</v>
      </c>
      <c r="V15" t="s">
        <v>497</v>
      </c>
      <c r="W15" s="8">
        <v>33208</v>
      </c>
      <c r="X15" s="8" t="s">
        <v>15</v>
      </c>
    </row>
    <row r="16" spans="10:24" ht="12.75">
      <c r="J16" s="15" t="s">
        <v>421</v>
      </c>
      <c r="K16">
        <v>102076</v>
      </c>
      <c r="L16" s="8">
        <v>33214</v>
      </c>
      <c r="U16">
        <v>102076</v>
      </c>
      <c r="V16" t="s">
        <v>498</v>
      </c>
      <c r="W16" s="8">
        <v>33214</v>
      </c>
      <c r="X16" s="8" t="s">
        <v>16</v>
      </c>
    </row>
    <row r="17" spans="10:24" ht="12.75">
      <c r="J17" s="15" t="s">
        <v>421</v>
      </c>
      <c r="K17" s="17">
        <v>102055</v>
      </c>
      <c r="L17" s="8">
        <v>33218</v>
      </c>
      <c r="U17" s="17">
        <v>102055</v>
      </c>
      <c r="V17" t="s">
        <v>499</v>
      </c>
      <c r="W17" s="8">
        <v>33218</v>
      </c>
      <c r="X17" s="8" t="s">
        <v>17</v>
      </c>
    </row>
    <row r="18" spans="12:24" ht="12.75">
      <c r="L18" s="8">
        <v>33219</v>
      </c>
      <c r="W18" s="8">
        <v>33219</v>
      </c>
      <c r="X18" s="8" t="s">
        <v>18</v>
      </c>
    </row>
    <row r="19" spans="12:24" ht="12.75">
      <c r="L19" s="8">
        <v>33220</v>
      </c>
      <c r="W19" s="8">
        <v>33220</v>
      </c>
      <c r="X19" s="8" t="s">
        <v>19</v>
      </c>
    </row>
    <row r="20" spans="12:24" ht="12.75">
      <c r="L20" s="8">
        <v>33226</v>
      </c>
      <c r="W20" s="8">
        <v>33226</v>
      </c>
      <c r="X20" s="8" t="s">
        <v>20</v>
      </c>
    </row>
    <row r="21" spans="12:24" ht="12.75">
      <c r="L21" s="8">
        <v>33227</v>
      </c>
      <c r="W21" s="8">
        <v>33227</v>
      </c>
      <c r="X21" s="8" t="s">
        <v>21</v>
      </c>
    </row>
    <row r="22" spans="12:24" ht="12.75">
      <c r="L22" s="8">
        <v>33230</v>
      </c>
      <c r="W22" s="8">
        <v>33230</v>
      </c>
      <c r="X22" s="8" t="s">
        <v>22</v>
      </c>
    </row>
    <row r="23" spans="12:24" ht="12.75">
      <c r="L23" s="8">
        <v>33245</v>
      </c>
      <c r="W23" s="8">
        <v>33245</v>
      </c>
      <c r="X23" s="8" t="s">
        <v>23</v>
      </c>
    </row>
    <row r="24" spans="12:24" ht="12.75">
      <c r="L24" s="8">
        <v>33234</v>
      </c>
      <c r="W24" s="8">
        <v>33234</v>
      </c>
      <c r="X24" s="8" t="s">
        <v>24</v>
      </c>
    </row>
    <row r="25" spans="12:24" ht="12.75">
      <c r="L25" s="8">
        <v>33237</v>
      </c>
      <c r="W25" s="8">
        <v>33237</v>
      </c>
      <c r="X25" s="8" t="s">
        <v>25</v>
      </c>
    </row>
    <row r="26" spans="12:24" ht="12.75">
      <c r="L26" s="8">
        <v>33240</v>
      </c>
      <c r="W26" s="8">
        <v>33240</v>
      </c>
      <c r="X26" s="8" t="s">
        <v>26</v>
      </c>
    </row>
    <row r="27" spans="12:24" ht="12.75">
      <c r="L27" s="8">
        <v>33243</v>
      </c>
      <c r="W27" s="8">
        <v>33243</v>
      </c>
      <c r="X27" s="8" t="s">
        <v>27</v>
      </c>
    </row>
    <row r="28" spans="12:24" ht="12.75">
      <c r="L28" s="8">
        <v>33247</v>
      </c>
      <c r="W28" s="8">
        <v>33247</v>
      </c>
      <c r="X28" s="8" t="s">
        <v>28</v>
      </c>
    </row>
    <row r="29" spans="12:24" ht="12.75">
      <c r="L29" s="8">
        <v>33401</v>
      </c>
      <c r="W29" s="8">
        <v>33401</v>
      </c>
      <c r="X29" s="8" t="s">
        <v>29</v>
      </c>
    </row>
    <row r="30" spans="12:24" ht="12.75">
      <c r="L30" s="9">
        <v>33210</v>
      </c>
      <c r="W30" s="9">
        <v>33210</v>
      </c>
      <c r="X30" s="9" t="s">
        <v>30</v>
      </c>
    </row>
    <row r="31" spans="12:24" ht="12.75">
      <c r="L31" s="9">
        <v>33216</v>
      </c>
      <c r="W31" s="9">
        <v>33216</v>
      </c>
      <c r="X31" s="9" t="s">
        <v>31</v>
      </c>
    </row>
    <row r="32" spans="12:24" ht="12.75">
      <c r="L32" s="9">
        <v>33217</v>
      </c>
      <c r="W32" s="9">
        <v>33217</v>
      </c>
      <c r="X32" s="9" t="s">
        <v>32</v>
      </c>
    </row>
    <row r="33" spans="12:24" ht="12.75">
      <c r="L33" s="9">
        <v>33221</v>
      </c>
      <c r="W33" s="9">
        <v>33221</v>
      </c>
      <c r="X33" s="9" t="s">
        <v>33</v>
      </c>
    </row>
    <row r="34" spans="12:24" ht="12.75">
      <c r="L34" s="9">
        <v>33223</v>
      </c>
      <c r="W34" s="9">
        <v>33223</v>
      </c>
      <c r="X34" s="9" t="s">
        <v>34</v>
      </c>
    </row>
    <row r="35" spans="12:24" ht="12.75">
      <c r="L35" s="9">
        <v>33231</v>
      </c>
      <c r="W35" s="9">
        <v>33231</v>
      </c>
      <c r="X35" s="9" t="s">
        <v>35</v>
      </c>
    </row>
    <row r="36" spans="12:24" ht="12.75">
      <c r="L36" s="9">
        <v>33233</v>
      </c>
      <c r="W36" s="9">
        <v>33233</v>
      </c>
      <c r="X36" s="9" t="s">
        <v>36</v>
      </c>
    </row>
    <row r="37" spans="12:24" ht="12.75">
      <c r="L37" s="9">
        <v>33236</v>
      </c>
      <c r="W37" s="9">
        <v>33236</v>
      </c>
      <c r="X37" s="9" t="s">
        <v>37</v>
      </c>
    </row>
    <row r="38" spans="12:24" ht="12.75">
      <c r="L38" s="9">
        <v>33238</v>
      </c>
      <c r="W38" s="9">
        <v>33238</v>
      </c>
      <c r="X38" s="9" t="s">
        <v>38</v>
      </c>
    </row>
    <row r="39" spans="12:24" ht="12.75">
      <c r="L39" s="9">
        <v>33241</v>
      </c>
      <c r="W39" s="9">
        <v>33241</v>
      </c>
      <c r="X39" s="9" t="s">
        <v>39</v>
      </c>
    </row>
    <row r="40" spans="12:24" ht="12.75">
      <c r="L40" s="9">
        <v>33250</v>
      </c>
      <c r="W40" s="9">
        <v>33250</v>
      </c>
      <c r="X40" s="9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находка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Svetlana</cp:lastModifiedBy>
  <cp:lastPrinted>2018-05-31T07:25:50Z</cp:lastPrinted>
  <dcterms:created xsi:type="dcterms:W3CDTF">2010-05-20T06:16:38Z</dcterms:created>
  <dcterms:modified xsi:type="dcterms:W3CDTF">2021-09-29T13:06:09Z</dcterms:modified>
  <cp:category/>
  <cp:version/>
  <cp:contentType/>
  <cp:contentStatus/>
</cp:coreProperties>
</file>